
<file path=[Content_Types].xml><?xml version="1.0" encoding="utf-8"?>
<Types xmlns="http://schemas.openxmlformats.org/package/2006/content-types">
  <Default Extension="xml" ContentType="application/xml"/>
  <Default Extension="jpeg" ContentType="image/jpeg"/>
  <Default Extension="wdp" ContentType="image/vnd.ms-photo"/>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0" yWindow="0" windowWidth="25600" windowHeight="14720" tabRatio="500"/>
  </bookViews>
  <sheets>
    <sheet name="Sheet1" sheetId="1" r:id="rId1"/>
  </sheets>
  <definedNames>
    <definedName name="_xlnm.Print_Area" localSheetId="0">Sheet1!$B$2:$H$66</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16" i="1" l="1"/>
  <c r="F39" i="1"/>
  <c r="M43" i="1"/>
  <c r="M46" i="1"/>
  <c r="M45" i="1"/>
  <c r="M44" i="1"/>
  <c r="Q38" i="1"/>
  <c r="Q41" i="1"/>
  <c r="Q40" i="1"/>
  <c r="Q39" i="1"/>
  <c r="M37" i="1"/>
  <c r="M41" i="1"/>
  <c r="M40" i="1"/>
  <c r="M39" i="1"/>
  <c r="M38" i="1"/>
  <c r="F41" i="1"/>
  <c r="M20" i="1"/>
  <c r="M21" i="1"/>
  <c r="M24" i="1"/>
  <c r="M25" i="1"/>
  <c r="M28" i="1"/>
  <c r="M29" i="1"/>
  <c r="M33" i="1"/>
  <c r="M34" i="1"/>
  <c r="M47" i="1"/>
  <c r="M48" i="1"/>
  <c r="M51" i="1"/>
  <c r="M52" i="1"/>
  <c r="M55" i="1"/>
  <c r="M56" i="1"/>
  <c r="M59" i="1"/>
  <c r="M60" i="1"/>
  <c r="M63" i="1"/>
  <c r="M64" i="1"/>
  <c r="M17" i="1"/>
  <c r="Q20" i="1"/>
  <c r="Q21" i="1"/>
  <c r="Q24" i="1"/>
  <c r="Q25" i="1"/>
  <c r="Q28" i="1"/>
  <c r="Q29" i="1"/>
  <c r="Q33" i="1"/>
  <c r="Q34" i="1"/>
  <c r="Q42" i="1"/>
  <c r="Q43" i="1"/>
  <c r="Q47" i="1"/>
  <c r="Q48" i="1"/>
  <c r="Q51" i="1"/>
  <c r="Q52" i="1"/>
  <c r="Q55" i="1"/>
  <c r="Q56" i="1"/>
  <c r="Q60" i="1"/>
  <c r="Q61" i="1"/>
  <c r="Q17" i="1"/>
  <c r="G7" i="1"/>
  <c r="M23" i="1"/>
  <c r="M27" i="1"/>
  <c r="M32" i="1"/>
  <c r="M36" i="1"/>
  <c r="M50" i="1"/>
  <c r="M54" i="1"/>
  <c r="M58" i="1"/>
  <c r="M62" i="1"/>
  <c r="M66" i="1"/>
  <c r="M19" i="1"/>
  <c r="Q23" i="1"/>
  <c r="Q27" i="1"/>
  <c r="Q32" i="1"/>
  <c r="Q37" i="1"/>
  <c r="Q46" i="1"/>
  <c r="Q50" i="1"/>
  <c r="Q54" i="1"/>
  <c r="Q59" i="1"/>
  <c r="Q65" i="1"/>
  <c r="Q19" i="1"/>
  <c r="E7" i="1"/>
  <c r="Q64" i="1"/>
  <c r="Q63" i="1"/>
  <c r="Q62" i="1"/>
  <c r="Q58" i="1"/>
  <c r="Q57" i="1"/>
  <c r="Q45" i="1"/>
  <c r="Q44" i="1"/>
  <c r="Q53" i="1"/>
  <c r="Q49" i="1"/>
  <c r="M65" i="1"/>
  <c r="M61" i="1"/>
  <c r="M57" i="1"/>
  <c r="M53" i="1"/>
  <c r="M49" i="1"/>
  <c r="M35" i="1"/>
  <c r="Q36" i="1"/>
  <c r="Q35" i="1"/>
  <c r="Q31" i="1"/>
  <c r="Q30" i="1"/>
  <c r="M31" i="1"/>
  <c r="M30" i="1"/>
  <c r="Q26" i="1"/>
  <c r="M26" i="1"/>
  <c r="Q22" i="1"/>
  <c r="M22" i="1"/>
  <c r="F59" i="1"/>
  <c r="F21" i="1"/>
  <c r="H21" i="1"/>
  <c r="F23" i="1"/>
  <c r="H23" i="1"/>
  <c r="F25" i="1"/>
  <c r="H25" i="1"/>
  <c r="F27" i="1"/>
  <c r="H27" i="1"/>
  <c r="F31" i="1"/>
  <c r="H31" i="1"/>
  <c r="F33" i="1"/>
  <c r="H33" i="1"/>
  <c r="F35" i="1"/>
  <c r="H35" i="1"/>
  <c r="F37" i="1"/>
  <c r="H37" i="1"/>
  <c r="H39" i="1"/>
  <c r="H41" i="1"/>
  <c r="F43" i="1"/>
  <c r="H43" i="1"/>
  <c r="F45" i="1"/>
  <c r="H45" i="1"/>
  <c r="F47" i="1"/>
  <c r="H47" i="1"/>
  <c r="F49" i="1"/>
  <c r="H49" i="1"/>
  <c r="F51" i="1"/>
  <c r="H51" i="1"/>
  <c r="F53" i="1"/>
  <c r="H53" i="1"/>
  <c r="F55" i="1"/>
  <c r="H55" i="1"/>
  <c r="F57" i="1"/>
  <c r="H57" i="1"/>
  <c r="H59" i="1"/>
  <c r="F61" i="1"/>
  <c r="H61" i="1"/>
  <c r="F63" i="1"/>
  <c r="H63" i="1"/>
  <c r="F7" i="1"/>
  <c r="D29" i="1"/>
  <c r="H7" i="1"/>
</calcChain>
</file>

<file path=xl/sharedStrings.xml><?xml version="1.0" encoding="utf-8"?>
<sst xmlns="http://schemas.openxmlformats.org/spreadsheetml/2006/main" count="157" uniqueCount="134">
  <si>
    <t>No requirement for a safe distance between people</t>
  </si>
  <si>
    <t>Washrooms provide 1.5 m - 2m. fixture spacing</t>
  </si>
  <si>
    <t>Washrooms provide 1.0 - 1.5 m. fixture spacing</t>
  </si>
  <si>
    <t>Washrooms provide less than 1.0 m. fixture spacing</t>
  </si>
  <si>
    <t>Safe distance between people of 1.5 m. is required</t>
  </si>
  <si>
    <t>Safe distance between people of &lt;1.5 m. is required</t>
  </si>
  <si>
    <t>Library</t>
  </si>
  <si>
    <r>
      <t xml:space="preserve">Face mask use is </t>
    </r>
    <r>
      <rPr>
        <sz val="10"/>
        <color theme="1"/>
        <rFont val="Calibri "/>
      </rPr>
      <t>not</t>
    </r>
    <r>
      <rPr>
        <sz val="10"/>
        <color theme="1"/>
        <rFont val="Calibri Light"/>
      </rPr>
      <t xml:space="preserve"> required inside facility</t>
    </r>
  </si>
  <si>
    <t>Email</t>
  </si>
  <si>
    <t>Safe distance between people of 2 m.+  is required</t>
  </si>
  <si>
    <t>Technical laboratory</t>
  </si>
  <si>
    <t>Service / support</t>
  </si>
  <si>
    <t>Cafeteria / lounges</t>
  </si>
  <si>
    <t>Academic offices</t>
  </si>
  <si>
    <t>Classrooms</t>
  </si>
  <si>
    <t>Washrooms provide &gt;2m. fixture spacing</t>
  </si>
  <si>
    <t>Hand sanitation</t>
  </si>
  <si>
    <t>Face mask use is required in some areas of the facility</t>
  </si>
  <si>
    <t>Face mask use is required in all areas of the facility</t>
  </si>
  <si>
    <t>Hand sanitation is required in when entering the facility</t>
  </si>
  <si>
    <t>Hand sanitation is not required in when entering the facility</t>
  </si>
  <si>
    <t>Maintenance of HVAC systems is excellent</t>
  </si>
  <si>
    <t>Maintenance of HVAC systems is acceptable</t>
  </si>
  <si>
    <t>Maintenance of HVAC systems is not adequate</t>
  </si>
  <si>
    <r>
      <t>Occupant group density is &gt;6 m</t>
    </r>
    <r>
      <rPr>
        <vertAlign val="superscript"/>
        <sz val="10"/>
        <color theme="1"/>
        <rFont val="Calibri Light"/>
      </rPr>
      <t>2</t>
    </r>
    <r>
      <rPr>
        <sz val="10"/>
        <color theme="1"/>
        <rFont val="Calibri Light"/>
      </rPr>
      <t>pp</t>
    </r>
  </si>
  <si>
    <r>
      <t>Occupant group density 4-6 m</t>
    </r>
    <r>
      <rPr>
        <vertAlign val="superscript"/>
        <sz val="10"/>
        <color theme="1"/>
        <rFont val="Calibri Light"/>
      </rPr>
      <t>2</t>
    </r>
    <r>
      <rPr>
        <sz val="10"/>
        <color theme="1"/>
        <rFont val="Calibri Light"/>
      </rPr>
      <t>pp</t>
    </r>
  </si>
  <si>
    <r>
      <t>Occupant group density is 2-4 m</t>
    </r>
    <r>
      <rPr>
        <vertAlign val="superscript"/>
        <sz val="10"/>
        <color theme="1"/>
        <rFont val="Calibri Light"/>
      </rPr>
      <t>2</t>
    </r>
    <r>
      <rPr>
        <sz val="10"/>
        <color theme="1"/>
        <rFont val="Calibri Light"/>
      </rPr>
      <t>pp</t>
    </r>
  </si>
  <si>
    <r>
      <t>Occupant group density is &lt;2 m</t>
    </r>
    <r>
      <rPr>
        <vertAlign val="superscript"/>
        <sz val="10"/>
        <color theme="1"/>
        <rFont val="Calibri Light"/>
      </rPr>
      <t>2</t>
    </r>
    <r>
      <rPr>
        <sz val="10"/>
        <color theme="1"/>
        <rFont val="Calibri Light"/>
      </rPr>
      <t>pp</t>
    </r>
  </si>
  <si>
    <t>Typical occupant group density</t>
  </si>
  <si>
    <t>Lift capacity is based on 3.0 sq. m. per person</t>
  </si>
  <si>
    <t>Lift capacity is based on 2.5 sq. m. per person</t>
  </si>
  <si>
    <t>Lift capacity is based on 2.0 sq. m. per person</t>
  </si>
  <si>
    <t>Lift capacity is based on 1.5 sq. m. per person</t>
  </si>
  <si>
    <t xml:space="preserve">Lift capacity guidelines are posted </t>
  </si>
  <si>
    <t>Quality of HVAC maintenance</t>
  </si>
  <si>
    <t>Requirements for use of Face masks</t>
  </si>
  <si>
    <t>HVAC systems cannot adjust to 75% outdoor air or more</t>
  </si>
  <si>
    <t>HVAC systems can adjust to 100% Outdoor Air and use of HEPA filters</t>
  </si>
  <si>
    <t>HVAC systems can adjust to 75% Outdoor Air and use of HEPA filters</t>
  </si>
  <si>
    <t>Lift / elevator capacity limits under pandemic conditions, where applicable</t>
  </si>
  <si>
    <t>Capacity for HVAC system to adapt to pandemic conditions</t>
  </si>
  <si>
    <t>Risk score
1 to 5</t>
  </si>
  <si>
    <t>Weight
1 to 3</t>
  </si>
  <si>
    <t>Parking structure</t>
  </si>
  <si>
    <t>Weighted scores</t>
  </si>
  <si>
    <t>Meeting rooms</t>
  </si>
  <si>
    <t>Occupant group density is 2-4 m2pp</t>
  </si>
  <si>
    <t>Entry and circulation areas</t>
  </si>
  <si>
    <t>Type of university facility</t>
  </si>
  <si>
    <t>Gymnasium</t>
  </si>
  <si>
    <t>Exterior sports fields</t>
  </si>
  <si>
    <t>Natural and Hybrid ventilation</t>
  </si>
  <si>
    <t>More than 75% of facilities have natural or hybrid ventilation</t>
  </si>
  <si>
    <t>More than 50% of facilities have natural or hybrid ventilation</t>
  </si>
  <si>
    <t>Less than 50% of facilities have natural or hybrid ventilation</t>
  </si>
  <si>
    <t>Circulation areas do not comply with occupant density or dimensional criteria</t>
  </si>
  <si>
    <t>Bike paths and walkways</t>
  </si>
  <si>
    <t>Indoor ventilation rate is:</t>
  </si>
  <si>
    <t>Ice arena</t>
  </si>
  <si>
    <t>Exterior sports fields are without bleachers</t>
  </si>
  <si>
    <t>Treed and landscaped spaces</t>
  </si>
  <si>
    <t>Students in residence share rooms</t>
  </si>
  <si>
    <t>Students in residence have single rooms</t>
  </si>
  <si>
    <t>Students in residence may share a bathroom with one other</t>
  </si>
  <si>
    <t>Students in residence have exclusive use of a bathroom</t>
  </si>
  <si>
    <t>Sharing of rooms by students in residence</t>
  </si>
  <si>
    <t>Sharing of washrooms by students in residence</t>
  </si>
  <si>
    <t>More than 75% of open areas are landscaped and planted with deciduous trees</t>
  </si>
  <si>
    <t>More than 50% of open areas are landscaped and planted with deciduous trees</t>
  </si>
  <si>
    <t>Less than 50% of open areas are landscaped and planted with deciduous trees</t>
  </si>
  <si>
    <t>Student residence</t>
  </si>
  <si>
    <t>Facility sanitation measures</t>
  </si>
  <si>
    <t>Key surfaces and equipment are cleaned several times daily</t>
  </si>
  <si>
    <t>Frequently used surfaces are cleaned twice daily</t>
  </si>
  <si>
    <t>Frequently used surfaces are cleaned once daily</t>
  </si>
  <si>
    <t>There is no student residence</t>
  </si>
  <si>
    <t>Building management control systems (BMCS)</t>
  </si>
  <si>
    <t>BMCS controls HVAC only</t>
  </si>
  <si>
    <t>BMCS covers HVAC, security and interior environmental parameters</t>
  </si>
  <si>
    <t>BMCS controls HVAC, security, IEQ and occupant entry data</t>
  </si>
  <si>
    <t>BMCS controls HVAC, security, IEQ, occupant entry and ID data</t>
  </si>
  <si>
    <t>On-campus buses stop at all key points</t>
  </si>
  <si>
    <t>There are no on-campus buses</t>
  </si>
  <si>
    <t>On-campus buses</t>
  </si>
  <si>
    <t>Required safe distance between persons</t>
  </si>
  <si>
    <t>On-campus buses have low-density seating and stop at all key points</t>
  </si>
  <si>
    <t>All university buildings in general</t>
  </si>
  <si>
    <t>Circulation areas comply with occupant density criteria</t>
  </si>
  <si>
    <t>Dimensional criteria for public or tenant washroom facilities</t>
  </si>
  <si>
    <t>Students in residence share washrooms that do not conform to dimensional criteria</t>
  </si>
  <si>
    <t>Students in residence share washrooms that conform to dimensional criteria</t>
  </si>
  <si>
    <t>Sewage effluent from major buildings is analyzed for COV-2 traces</t>
  </si>
  <si>
    <t>Sewage effluent from the university campus is analyzed for COV-2 traces</t>
  </si>
  <si>
    <t>Sewage effluent is not analyzed for COV-2 traces</t>
  </si>
  <si>
    <t>Name of university</t>
  </si>
  <si>
    <t>Date</t>
  </si>
  <si>
    <t>City / country location</t>
  </si>
  <si>
    <t>Respondent name</t>
  </si>
  <si>
    <t>Category weights</t>
  </si>
  <si>
    <t>Respondent comments</t>
  </si>
  <si>
    <t>Using sewage effluent to identify traces of COV-2</t>
  </si>
  <si>
    <t>The information below is designed to provide users with a quick and approximate assessment of the performance of a university facility relative to Covid-19 requirements. Category weights can be altered in yellow cells in Column G, and Scores can be changed in the yellow cells in Columns L and O. To see Columns J to P, unhide the columns.
Hopefully, the next version of this file will include scores and weights that will be based on input from public health experts.
For more information, contact Nils Larsson at &lt;larsson@iisbe.org&gt;</t>
  </si>
  <si>
    <t>Enter text or number</t>
  </si>
  <si>
    <t>Select from value list</t>
  </si>
  <si>
    <t>Risk score results</t>
  </si>
  <si>
    <t>Weighted risk score results</t>
  </si>
  <si>
    <t>Covid-19-related 
characteristics of 
a university</t>
  </si>
  <si>
    <t>Criteria applicable to campus buildings</t>
  </si>
  <si>
    <t>Criteria applicable to general campus elements</t>
  </si>
  <si>
    <t>Provision of an isolation suite in student residence</t>
  </si>
  <si>
    <t>A one-bedroom isolation suite with a separate street entry is provided on the ground floor of a student residence</t>
  </si>
  <si>
    <t>A one-bedroom isolation suite is provided on the ground floor of a student residence</t>
  </si>
  <si>
    <t>A one-bedroom isolation suite is not provided</t>
  </si>
  <si>
    <t>Hand sanitation is required in when entering large rooms</t>
  </si>
  <si>
    <t>All circulation areas fully comply with occupant density and dimensional criteria</t>
  </si>
  <si>
    <t>Most circulation areas fully comply with occupant density and dimensional criteria</t>
  </si>
  <si>
    <t>Combined walkways and bike paths are &lt; 3m. wide</t>
  </si>
  <si>
    <t>Combined walkways and bike paths are &gt;3 m. wide</t>
  </si>
  <si>
    <t>Walkways and bike paths are separate and are &gt; 2 m. wide</t>
  </si>
  <si>
    <t>Total max scores</t>
  </si>
  <si>
    <t>Total min scores</t>
  </si>
  <si>
    <t>Computer labs</t>
  </si>
  <si>
    <t>Default =2</t>
  </si>
  <si>
    <t>Default =3</t>
  </si>
  <si>
    <t>Ratio of Current to Maximum scores</t>
  </si>
  <si>
    <t>Exterior sports fields have bleachers with compliant seating as per (5)</t>
  </si>
  <si>
    <t xml:space="preserve">Exterior sports fields have bleachers with compliant change rooms and seating as per (5) </t>
  </si>
  <si>
    <t>ASHRAE 62-2019 (or equivalent) + 20%</t>
  </si>
  <si>
    <t>ASHRAE 62-2019 (or equivalent)</t>
  </si>
  <si>
    <t>Less than ASHRAE 62-2019 (or equivalent)</t>
  </si>
  <si>
    <t>Minimum weighted risk score</t>
  </si>
  <si>
    <t>Current weighted risk score</t>
  </si>
  <si>
    <t>Maximum weighted risk score</t>
  </si>
  <si>
    <t>This file was released on 14 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</si>
</sst>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1009]d/mmm/yy;@"/>
  </numFmts>
  <fonts count="30" x14ac:knownFonts="1">
    <font>
      <sz val="10"/>
      <color theme="1"/>
      <name val="Arial"/>
      <family val="2"/>
    </font>
    <font>
      <sz val="10"/>
      <color rgb="FF000000"/>
      <name val="Calibri Light"/>
    </font>
    <font>
      <u/>
      <sz val="10"/>
      <color theme="10"/>
      <name val="Arial"/>
      <family val="2"/>
    </font>
    <font>
      <u/>
      <sz val="10"/>
      <color theme="11"/>
      <name val="Arial"/>
      <family val="2"/>
    </font>
    <font>
      <sz val="10"/>
      <color theme="1"/>
      <name val="Calibri Light"/>
    </font>
    <font>
      <sz val="12"/>
      <color theme="1"/>
      <name val="Calibri Light"/>
    </font>
    <font>
      <sz val="11"/>
      <color theme="1"/>
      <name val="Calibri Light"/>
    </font>
    <font>
      <sz val="11"/>
      <color rgb="FF000000"/>
      <name val="Calibri Light"/>
    </font>
    <font>
      <sz val="11"/>
      <name val="Calibri Light"/>
    </font>
    <font>
      <vertAlign val="superscript"/>
      <sz val="10"/>
      <color theme="1"/>
      <name val="Calibri Light"/>
    </font>
    <font>
      <sz val="8"/>
      <name val="Arial"/>
      <family val="2"/>
    </font>
    <font>
      <sz val="9"/>
      <color theme="1"/>
      <name val="Calibri Light"/>
    </font>
    <font>
      <sz val="12"/>
      <color theme="1" tint="0.499984740745262"/>
      <name val="Calibri Light"/>
    </font>
    <font>
      <sz val="10"/>
      <color theme="1"/>
      <name val="Calibri "/>
    </font>
    <font>
      <sz val="12"/>
      <name val="Calibri Light"/>
    </font>
    <font>
      <sz val="9"/>
      <name val="Calibri Light"/>
    </font>
    <font>
      <sz val="20"/>
      <color rgb="FF4B80C1"/>
      <name val="Helvetica Light"/>
    </font>
    <font>
      <sz val="10"/>
      <color rgb="FFFF6600"/>
      <name val="Calibri Light"/>
    </font>
    <font>
      <sz val="9"/>
      <color rgb="FF000000"/>
      <name val="Calibri Light"/>
    </font>
    <font>
      <sz val="12"/>
      <color theme="0"/>
      <name val="Calibri "/>
    </font>
    <font>
      <sz val="18"/>
      <color rgb="FF000000"/>
      <name val="Calibri"/>
    </font>
    <font>
      <sz val="18"/>
      <color theme="1"/>
      <name val="Calibri"/>
    </font>
    <font>
      <sz val="18"/>
      <color theme="1"/>
      <name val="Calibri Light"/>
    </font>
    <font>
      <sz val="12"/>
      <color theme="5" tint="-0.249977111117893"/>
      <name val="Calibri Light"/>
    </font>
    <font>
      <sz val="9"/>
      <color theme="9" tint="-0.499984740745262"/>
      <name val="Arial"/>
    </font>
    <font>
      <sz val="9"/>
      <name val="Helvetica Light"/>
    </font>
    <font>
      <sz val="11"/>
      <color theme="1"/>
      <name val="Arial"/>
      <family val="2"/>
    </font>
    <font>
      <sz val="18"/>
      <color rgb="FF4B80C1"/>
      <name val="Helvetica Light"/>
    </font>
    <font>
      <sz val="9"/>
      <color theme="1"/>
      <name val="Calibri "/>
    </font>
    <font>
      <sz val="10"/>
      <name val="Calibri Light"/>
    </font>
  </fonts>
  <fills count="9">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DE9D9"/>
        <bgColor rgb="FF000000"/>
      </patternFill>
    </fill>
    <fill>
      <patternFill patternType="solid">
        <fgColor rgb="FF7EA2FD"/>
        <bgColor indexed="64"/>
      </patternFill>
    </fill>
    <fill>
      <patternFill patternType="solid">
        <fgColor theme="6" tint="0.79998168889431442"/>
        <bgColor indexed="64"/>
      </patternFill>
    </fill>
    <fill>
      <patternFill patternType="solid">
        <fgColor theme="9" tint="0.39997558519241921"/>
        <bgColor rgb="FF000000"/>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180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46">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xf numFmtId="0" fontId="4" fillId="0" borderId="0" xfId="0" applyFont="1" applyBorder="1" applyAlignment="1">
      <alignment horizontal="left" vertical="center" wrapText="1"/>
    </xf>
    <xf numFmtId="0" fontId="12" fillId="0" borderId="0" xfId="0" applyFont="1" applyBorder="1" applyAlignment="1">
      <alignment horizontal="center" vertical="center"/>
    </xf>
    <xf numFmtId="0" fontId="4" fillId="0" borderId="0" xfId="0" applyFont="1" applyBorder="1" applyAlignment="1">
      <alignment vertical="center"/>
    </xf>
    <xf numFmtId="0" fontId="6" fillId="0" borderId="0" xfId="0" applyFont="1" applyAlignment="1">
      <alignment horizontal="center" vertical="center"/>
    </xf>
    <xf numFmtId="165" fontId="4" fillId="0" borderId="0" xfId="0" applyNumberFormat="1" applyFont="1" applyBorder="1" applyAlignment="1">
      <alignment horizontal="right"/>
    </xf>
    <xf numFmtId="0" fontId="4" fillId="0" borderId="0" xfId="0" applyFont="1" applyBorder="1" applyAlignment="1">
      <alignment vertical="center"/>
    </xf>
    <xf numFmtId="0" fontId="4" fillId="0" borderId="12" xfId="0" applyFont="1" applyBorder="1" applyAlignment="1">
      <alignment vertical="center"/>
    </xf>
    <xf numFmtId="0" fontId="6"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vertical="center" wrapText="1"/>
    </xf>
    <xf numFmtId="0" fontId="13" fillId="0" borderId="0" xfId="0" applyFont="1" applyBorder="1" applyAlignment="1">
      <alignment horizontal="center" vertical="center"/>
    </xf>
    <xf numFmtId="0" fontId="6" fillId="0" borderId="0" xfId="0" applyFont="1" applyFill="1" applyBorder="1" applyAlignment="1">
      <alignment vertical="center"/>
    </xf>
    <xf numFmtId="0" fontId="0" fillId="2" borderId="1" xfId="0" applyFill="1" applyBorder="1" applyAlignment="1">
      <alignment horizontal="center" vertical="center"/>
    </xf>
    <xf numFmtId="0" fontId="14" fillId="2" borderId="1" xfId="0" applyFont="1" applyFill="1" applyBorder="1" applyAlignment="1">
      <alignment horizontal="center" vertical="center"/>
    </xf>
    <xf numFmtId="0" fontId="4" fillId="0" borderId="0" xfId="0"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14" fillId="0" borderId="0" xfId="0" applyFont="1" applyFill="1" applyBorder="1" applyAlignment="1">
      <alignment horizontal="center" vertical="center"/>
    </xf>
    <xf numFmtId="0" fontId="14" fillId="0" borderId="10" xfId="0" applyFont="1" applyFill="1" applyBorder="1" applyAlignment="1">
      <alignment horizontal="center" vertical="center"/>
    </xf>
    <xf numFmtId="0" fontId="4" fillId="0" borderId="10" xfId="0" applyFont="1" applyBorder="1" applyAlignment="1">
      <alignment horizontal="center" wrapText="1"/>
    </xf>
    <xf numFmtId="0" fontId="11" fillId="0" borderId="1" xfId="0" applyFont="1" applyBorder="1" applyAlignment="1">
      <alignment horizontal="right" vertical="center" wrapText="1"/>
    </xf>
    <xf numFmtId="0" fontId="23" fillId="0" borderId="0" xfId="0" applyFont="1" applyAlignment="1">
      <alignment vertical="center"/>
    </xf>
    <xf numFmtId="0" fontId="20" fillId="5"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0" borderId="8" xfId="0" applyFont="1" applyBorder="1" applyAlignment="1">
      <alignment horizontal="left" vertical="center"/>
    </xf>
    <xf numFmtId="0" fontId="8" fillId="7" borderId="1" xfId="0" applyFont="1" applyFill="1" applyBorder="1" applyAlignment="1">
      <alignment horizontal="center" vertical="center"/>
    </xf>
    <xf numFmtId="0" fontId="6" fillId="4" borderId="1"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vertical="center"/>
    </xf>
    <xf numFmtId="0" fontId="8" fillId="0" borderId="10" xfId="0" applyFont="1" applyFill="1" applyBorder="1" applyAlignment="1">
      <alignment horizontal="center" vertical="center"/>
    </xf>
    <xf numFmtId="0" fontId="6" fillId="0" borderId="10" xfId="0" applyFont="1" applyBorder="1" applyAlignment="1">
      <alignment vertical="center"/>
    </xf>
    <xf numFmtId="0" fontId="4" fillId="0" borderId="0" xfId="0" applyNumberFormat="1" applyFont="1" applyAlignment="1">
      <alignment vertical="center"/>
    </xf>
    <xf numFmtId="0" fontId="16" fillId="3"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6" fillId="7" borderId="1" xfId="0" applyFont="1" applyFill="1" applyBorder="1" applyAlignment="1">
      <alignment horizontal="left" vertical="center" wrapText="1"/>
    </xf>
    <xf numFmtId="0" fontId="28" fillId="0" borderId="0" xfId="0" applyFont="1" applyAlignment="1">
      <alignment horizontal="center" vertical="center"/>
    </xf>
    <xf numFmtId="0" fontId="28" fillId="0" borderId="0" xfId="0" applyFont="1" applyBorder="1" applyAlignment="1">
      <alignment horizontal="center" vertical="center"/>
    </xf>
    <xf numFmtId="0" fontId="0" fillId="0" borderId="0" xfId="0" applyAlignment="1">
      <alignment horizontal="center"/>
    </xf>
    <xf numFmtId="0" fontId="26" fillId="0" borderId="0" xfId="0" applyFont="1" applyAlignment="1">
      <alignment horizontal="center" vertical="center"/>
    </xf>
    <xf numFmtId="0" fontId="0" fillId="2" borderId="14" xfId="0" applyFill="1" applyBorder="1" applyAlignment="1">
      <alignment horizontal="center" vertical="center"/>
    </xf>
    <xf numFmtId="0" fontId="14" fillId="2" borderId="14" xfId="0" applyFont="1" applyFill="1" applyBorder="1" applyAlignment="1">
      <alignment horizontal="center" vertical="center"/>
    </xf>
    <xf numFmtId="0" fontId="0" fillId="0" borderId="1" xfId="0" applyBorder="1" applyAlignment="1">
      <alignment horizontal="center" vertical="center"/>
    </xf>
    <xf numFmtId="0" fontId="29" fillId="0" borderId="0" xfId="0" applyFont="1" applyAlignment="1">
      <alignment horizontal="right" vertical="center"/>
    </xf>
    <xf numFmtId="0" fontId="13" fillId="0" borderId="1" xfId="0" applyFont="1" applyBorder="1" applyAlignment="1">
      <alignment horizontal="center" vertical="center"/>
    </xf>
    <xf numFmtId="0" fontId="21" fillId="7" borderId="1" xfId="0" applyFont="1" applyFill="1" applyBorder="1" applyAlignment="1">
      <alignment horizontal="center" vertical="center"/>
    </xf>
    <xf numFmtId="0" fontId="22" fillId="7" borderId="1" xfId="0" applyFont="1" applyFill="1" applyBorder="1" applyAlignment="1">
      <alignment horizontal="center" vertical="center"/>
    </xf>
    <xf numFmtId="0" fontId="4" fillId="0" borderId="0" xfId="0" applyFont="1" applyBorder="1" applyAlignment="1">
      <alignment horizontal="left"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4" fillId="0" borderId="6" xfId="0" applyFont="1" applyBorder="1" applyAlignment="1">
      <alignment vertical="center" wrapText="1"/>
    </xf>
    <xf numFmtId="0" fontId="18" fillId="0" borderId="1" xfId="0" applyFont="1" applyBorder="1" applyAlignment="1">
      <alignment horizontal="right" vertical="center" wrapText="1"/>
    </xf>
    <xf numFmtId="0" fontId="4" fillId="0" borderId="7" xfId="0" applyFont="1" applyBorder="1" applyAlignment="1">
      <alignment vertical="center" wrapText="1"/>
    </xf>
    <xf numFmtId="164" fontId="20" fillId="8" borderId="1" xfId="0" applyNumberFormat="1" applyFont="1" applyFill="1" applyBorder="1" applyAlignment="1">
      <alignment horizontal="center" vertical="center" wrapText="1"/>
    </xf>
    <xf numFmtId="0" fontId="4" fillId="0" borderId="7" xfId="0" applyFont="1" applyBorder="1" applyAlignment="1">
      <alignment vertical="center"/>
    </xf>
    <xf numFmtId="0" fontId="5" fillId="0" borderId="5" xfId="0" applyFont="1" applyFill="1" applyBorder="1" applyAlignment="1">
      <alignment horizontal="center" vertical="center"/>
    </xf>
    <xf numFmtId="0" fontId="7" fillId="0" borderId="7" xfId="0" applyFont="1" applyBorder="1" applyAlignment="1"/>
    <xf numFmtId="0" fontId="4" fillId="0" borderId="9" xfId="0" applyFont="1" applyBorder="1" applyAlignment="1">
      <alignment horizontal="left" vertical="center" wrapText="1"/>
    </xf>
    <xf numFmtId="0" fontId="0" fillId="0" borderId="5" xfId="0" applyBorder="1"/>
    <xf numFmtId="0" fontId="5" fillId="0" borderId="7" xfId="0" applyFont="1" applyBorder="1" applyAlignment="1"/>
    <xf numFmtId="0" fontId="4" fillId="0" borderId="9" xfId="0" applyFont="1" applyBorder="1" applyAlignment="1">
      <alignment horizontal="center" wrapText="1"/>
    </xf>
    <xf numFmtId="0" fontId="6" fillId="3" borderId="1" xfId="0" applyFont="1" applyFill="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vertical="center"/>
    </xf>
    <xf numFmtId="0" fontId="6" fillId="0" borderId="7" xfId="0" applyFont="1" applyBorder="1" applyAlignment="1">
      <alignment vertical="center"/>
    </xf>
    <xf numFmtId="0" fontId="0" fillId="0" borderId="18" xfId="0" applyBorder="1"/>
    <xf numFmtId="0" fontId="6" fillId="0" borderId="7" xfId="0" applyFont="1" applyBorder="1" applyAlignment="1"/>
    <xf numFmtId="0" fontId="6" fillId="0" borderId="6" xfId="0" applyFont="1" applyBorder="1" applyAlignment="1"/>
    <xf numFmtId="0" fontId="6" fillId="0" borderId="5" xfId="0" applyFont="1" applyBorder="1" applyAlignment="1">
      <alignment vertical="center"/>
    </xf>
    <xf numFmtId="0" fontId="6" fillId="0" borderId="13" xfId="0" applyFont="1" applyBorder="1" applyAlignment="1">
      <alignment vertical="center"/>
    </xf>
    <xf numFmtId="0" fontId="17" fillId="0" borderId="0" xfId="0" applyFont="1" applyBorder="1"/>
    <xf numFmtId="0" fontId="26" fillId="0" borderId="0" xfId="0" applyFont="1" applyBorder="1"/>
    <xf numFmtId="0" fontId="6" fillId="0" borderId="8" xfId="0" applyFont="1" applyBorder="1" applyAlignment="1"/>
    <xf numFmtId="0" fontId="7" fillId="0" borderId="7" xfId="0" applyFont="1" applyBorder="1" applyAlignment="1">
      <alignment horizontal="left"/>
    </xf>
    <xf numFmtId="0" fontId="4" fillId="0" borderId="8" xfId="0" applyFont="1" applyBorder="1" applyAlignment="1">
      <alignment vertical="center"/>
    </xf>
    <xf numFmtId="0" fontId="5" fillId="0" borderId="6" xfId="0" applyFont="1" applyBorder="1" applyAlignment="1">
      <alignment vertical="center"/>
    </xf>
    <xf numFmtId="0" fontId="0" fillId="0" borderId="11" xfId="0" applyBorder="1"/>
    <xf numFmtId="0" fontId="4" fillId="0" borderId="1"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13" xfId="0" applyFont="1" applyBorder="1" applyAlignment="1">
      <alignment vertical="center"/>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xf>
    <xf numFmtId="0" fontId="27" fillId="0" borderId="11"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5" fillId="0" borderId="10" xfId="0" applyFont="1" applyFill="1" applyBorder="1" applyAlignment="1">
      <alignment horizontal="left" vertical="distributed" wrapText="1"/>
    </xf>
    <xf numFmtId="0" fontId="25" fillId="0" borderId="9" xfId="0" applyFont="1" applyFill="1" applyBorder="1" applyAlignment="1">
      <alignment horizontal="left" vertical="distributed" wrapText="1"/>
    </xf>
    <xf numFmtId="0" fontId="25" fillId="0" borderId="0" xfId="0" applyFont="1" applyFill="1" applyBorder="1" applyAlignment="1">
      <alignment horizontal="left" vertical="distributed" wrapText="1"/>
    </xf>
    <xf numFmtId="0" fontId="25" fillId="0" borderId="5" xfId="0" applyFont="1" applyFill="1" applyBorder="1" applyAlignment="1">
      <alignment horizontal="left" vertical="distributed" wrapText="1"/>
    </xf>
    <xf numFmtId="0" fontId="25" fillId="0" borderId="11" xfId="0" applyFont="1" applyFill="1" applyBorder="1" applyAlignment="1">
      <alignment horizontal="left" vertical="distributed" wrapText="1"/>
    </xf>
    <xf numFmtId="0" fontId="25" fillId="0" borderId="18" xfId="0" applyFont="1" applyFill="1" applyBorder="1" applyAlignment="1">
      <alignment horizontal="left" vertical="distributed" wrapText="1"/>
    </xf>
    <xf numFmtId="0" fontId="19" fillId="6" borderId="11" xfId="0" applyFont="1" applyFill="1" applyBorder="1" applyAlignment="1">
      <alignment horizontal="center" vertical="center"/>
    </xf>
    <xf numFmtId="0" fontId="19" fillId="6" borderId="10" xfId="0" applyFont="1" applyFill="1" applyBorder="1" applyAlignment="1">
      <alignment horizontal="center" vertical="center"/>
    </xf>
    <xf numFmtId="0" fontId="4" fillId="4" borderId="14" xfId="0" applyFont="1" applyFill="1" applyBorder="1" applyAlignment="1">
      <alignment vertical="center"/>
    </xf>
    <xf numFmtId="0" fontId="4" fillId="4" borderId="12" xfId="0" applyFont="1" applyFill="1" applyBorder="1" applyAlignment="1">
      <alignment vertical="center"/>
    </xf>
    <xf numFmtId="0" fontId="4" fillId="4" borderId="13" xfId="0" applyFont="1" applyFill="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4" fillId="0" borderId="19" xfId="0" applyFont="1" applyBorder="1" applyAlignment="1">
      <alignment horizontal="left"/>
    </xf>
    <xf numFmtId="0" fontId="24" fillId="0" borderId="20" xfId="0" applyFont="1" applyBorder="1" applyAlignment="1">
      <alignment horizontal="left"/>
    </xf>
    <xf numFmtId="0" fontId="24" fillId="0" borderId="21" xfId="0" applyFont="1" applyBorder="1" applyAlignment="1">
      <alignment horizontal="left"/>
    </xf>
    <xf numFmtId="0" fontId="4" fillId="0" borderId="1" xfId="0" applyFont="1" applyBorder="1" applyAlignment="1">
      <alignment vertical="center" wrapText="1"/>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4" fillId="0" borderId="11" xfId="0" applyFont="1" applyBorder="1" applyAlignment="1">
      <alignment vertical="center" wrapText="1"/>
    </xf>
    <xf numFmtId="0" fontId="4" fillId="0" borderId="0" xfId="0" applyFont="1" applyBorder="1" applyAlignment="1">
      <alignment vertical="center" wrapText="1"/>
    </xf>
    <xf numFmtId="0" fontId="1" fillId="0" borderId="7" xfId="0" applyFont="1" applyFill="1" applyBorder="1" applyAlignment="1">
      <alignment vertical="center"/>
    </xf>
    <xf numFmtId="0" fontId="1" fillId="0" borderId="5" xfId="0" applyFont="1" applyFill="1" applyBorder="1" applyAlignment="1">
      <alignment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6" fillId="0" borderId="11" xfId="0" applyFont="1" applyBorder="1" applyAlignment="1">
      <alignment vertical="center" wrapText="1"/>
    </xf>
    <xf numFmtId="0" fontId="6" fillId="0" borderId="18" xfId="0" applyFont="1" applyBorder="1" applyAlignment="1">
      <alignment vertical="center" wrapText="1"/>
    </xf>
    <xf numFmtId="0" fontId="6" fillId="0" borderId="10" xfId="0" applyFont="1" applyBorder="1" applyAlignment="1">
      <alignment vertical="center" wrapText="1"/>
    </xf>
    <xf numFmtId="0" fontId="6" fillId="0" borderId="9" xfId="0" applyFont="1" applyBorder="1" applyAlignment="1">
      <alignment vertical="center" wrapText="1"/>
    </xf>
    <xf numFmtId="0" fontId="1" fillId="0" borderId="14" xfId="0" applyFont="1" applyFill="1" applyBorder="1" applyAlignment="1">
      <alignment vertical="center"/>
    </xf>
    <xf numFmtId="0" fontId="1" fillId="0" borderId="13" xfId="0" applyFont="1" applyFill="1" applyBorder="1" applyAlignment="1">
      <alignment vertical="center"/>
    </xf>
    <xf numFmtId="0" fontId="4" fillId="4" borderId="14"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cellXfs>
  <cellStyles count="180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2</xdr:col>
      <xdr:colOff>2374900</xdr:colOff>
      <xdr:row>2</xdr:row>
      <xdr:rowOff>101600</xdr:rowOff>
    </xdr:from>
    <xdr:to>
      <xdr:col>3</xdr:col>
      <xdr:colOff>165100</xdr:colOff>
      <xdr:row>4</xdr:row>
      <xdr:rowOff>59267</xdr:rowOff>
    </xdr:to>
    <xdr:pic>
      <xdr:nvPicPr>
        <xdr:cNvPr id="3" name="Picture 2" descr="iisbe"/>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20000"/>
                  </a14:imgEffect>
                </a14:imgLayer>
              </a14:imgProps>
            </a:ext>
          </a:extLst>
        </a:blip>
        <a:srcRect/>
        <a:stretch>
          <a:fillRect/>
        </a:stretch>
      </xdr:blipFill>
      <xdr:spPr bwMode="auto">
        <a:xfrm>
          <a:off x="2764367" y="541867"/>
          <a:ext cx="812800" cy="39793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tabSelected="1" zoomScale="150" zoomScaleNormal="150" zoomScalePageLayoutView="150" workbookViewId="0">
      <selection activeCell="C2" sqref="C2:D5"/>
    </sheetView>
  </sheetViews>
  <sheetFormatPr baseColWidth="10" defaultRowHeight="15" x14ac:dyDescent="0"/>
  <cols>
    <col min="1" max="1" width="3.5" style="48" customWidth="1"/>
    <col min="2" max="2" width="1.5" style="1" customWidth="1"/>
    <col min="3" max="3" width="39.6640625" style="1" customWidth="1"/>
    <col min="4" max="6" width="7.83203125" style="1" customWidth="1"/>
    <col min="7" max="7" width="7.83203125" style="3" customWidth="1"/>
    <col min="8" max="8" width="7.83203125" style="1" customWidth="1"/>
    <col min="9" max="9" width="4.5" style="1" hidden="1" customWidth="1"/>
    <col min="10" max="10" width="29.83203125" style="1" hidden="1" customWidth="1"/>
    <col min="11" max="11" width="14.6640625" style="5" hidden="1" customWidth="1"/>
    <col min="12" max="12" width="6.1640625" style="1" hidden="1" customWidth="1"/>
    <col min="13" max="13" width="5.1640625" style="2" hidden="1" customWidth="1"/>
    <col min="14" max="14" width="30.83203125" hidden="1" customWidth="1"/>
    <col min="15" max="15" width="17.1640625" style="5" hidden="1" customWidth="1"/>
    <col min="16" max="16" width="8.1640625" style="1" hidden="1" customWidth="1"/>
    <col min="17" max="17" width="5.1640625" style="2" hidden="1" customWidth="1"/>
    <col min="18" max="18" width="23.5" style="2" hidden="1" customWidth="1"/>
    <col min="19" max="19" width="22.5" style="1" customWidth="1"/>
    <col min="20" max="16384" width="10.83203125" style="1"/>
  </cols>
  <sheetData>
    <row r="1" spans="1:19" ht="17" customHeight="1">
      <c r="B1" s="12"/>
      <c r="C1" s="14"/>
      <c r="K1" s="13"/>
      <c r="O1" s="13"/>
    </row>
    <row r="2" spans="1:19" ht="17" customHeight="1">
      <c r="A2" s="49"/>
      <c r="B2" s="60"/>
      <c r="C2" s="96" t="s">
        <v>106</v>
      </c>
      <c r="D2" s="96"/>
      <c r="E2" s="45"/>
      <c r="F2" s="103" t="s">
        <v>102</v>
      </c>
      <c r="G2" s="103"/>
      <c r="H2" s="104"/>
      <c r="I2" s="8"/>
      <c r="K2" s="17"/>
      <c r="M2" s="51"/>
      <c r="N2" s="2"/>
      <c r="O2" s="8"/>
      <c r="Q2" s="51"/>
    </row>
    <row r="3" spans="1:19" ht="17" customHeight="1">
      <c r="A3" s="49"/>
      <c r="B3" s="61"/>
      <c r="C3" s="97"/>
      <c r="D3" s="97"/>
      <c r="E3" s="46"/>
      <c r="F3" s="101" t="s">
        <v>103</v>
      </c>
      <c r="G3" s="101"/>
      <c r="H3" s="102"/>
      <c r="I3" s="8"/>
      <c r="K3" s="110" t="s">
        <v>98</v>
      </c>
      <c r="L3" s="33">
        <v>1</v>
      </c>
      <c r="M3" s="51"/>
      <c r="N3" s="2"/>
      <c r="O3" s="8"/>
      <c r="Q3" s="51"/>
    </row>
    <row r="4" spans="1:19" ht="17" customHeight="1">
      <c r="A4" s="49"/>
      <c r="B4" s="61"/>
      <c r="C4" s="97"/>
      <c r="D4" s="97"/>
      <c r="E4" s="47"/>
      <c r="F4" s="101" t="s">
        <v>104</v>
      </c>
      <c r="G4" s="101"/>
      <c r="H4" s="102"/>
      <c r="I4" s="8"/>
      <c r="K4" s="111"/>
      <c r="L4" s="33">
        <v>2</v>
      </c>
      <c r="M4" s="51"/>
      <c r="N4" s="2"/>
      <c r="O4" s="8"/>
      <c r="Q4" s="51"/>
    </row>
    <row r="5" spans="1:19" ht="17" customHeight="1">
      <c r="A5" s="49"/>
      <c r="B5" s="61"/>
      <c r="C5" s="98"/>
      <c r="D5" s="98"/>
      <c r="E5" s="44"/>
      <c r="F5" s="99" t="s">
        <v>105</v>
      </c>
      <c r="G5" s="99"/>
      <c r="H5" s="100"/>
      <c r="I5" s="8"/>
      <c r="K5" s="112"/>
      <c r="L5" s="33">
        <v>3</v>
      </c>
      <c r="M5" s="51"/>
      <c r="N5" s="2"/>
      <c r="O5" s="8"/>
      <c r="Q5" s="51"/>
    </row>
    <row r="6" spans="1:19" ht="51" customHeight="1">
      <c r="A6" s="49"/>
      <c r="B6" s="62"/>
      <c r="C6" s="119" t="s">
        <v>101</v>
      </c>
      <c r="D6" s="119"/>
      <c r="E6" s="30" t="s">
        <v>130</v>
      </c>
      <c r="F6" s="30" t="s">
        <v>131</v>
      </c>
      <c r="G6" s="30" t="s">
        <v>132</v>
      </c>
      <c r="H6" s="63" t="s">
        <v>124</v>
      </c>
      <c r="I6" s="8"/>
      <c r="J6" s="31"/>
      <c r="K6" s="17"/>
      <c r="N6" s="2"/>
      <c r="O6" s="8"/>
      <c r="S6" s="43"/>
    </row>
    <row r="7" spans="1:19" ht="36" customHeight="1">
      <c r="A7" s="49"/>
      <c r="B7" s="64"/>
      <c r="C7" s="120"/>
      <c r="D7" s="120"/>
      <c r="E7" s="57">
        <f>M19+Q19</f>
        <v>75</v>
      </c>
      <c r="F7" s="32">
        <f>SUM(H21:H27)+SUM(H31:H63)</f>
        <v>172</v>
      </c>
      <c r="G7" s="58">
        <f>M17+Q17</f>
        <v>224</v>
      </c>
      <c r="H7" s="65">
        <f>F7/G7</f>
        <v>0.7678571428571429</v>
      </c>
      <c r="I7" s="8"/>
      <c r="N7" s="2"/>
      <c r="O7"/>
      <c r="P7"/>
      <c r="Q7"/>
      <c r="R7"/>
    </row>
    <row r="8" spans="1:19" ht="26" customHeight="1">
      <c r="A8" s="49"/>
      <c r="B8" s="64"/>
      <c r="C8" s="120"/>
      <c r="D8" s="120"/>
      <c r="E8" s="123" t="s">
        <v>133</v>
      </c>
      <c r="F8" s="123"/>
      <c r="G8" s="123"/>
      <c r="H8" s="124"/>
      <c r="I8" s="7"/>
      <c r="N8" s="2"/>
      <c r="O8"/>
      <c r="P8"/>
      <c r="Q8"/>
      <c r="R8"/>
      <c r="S8" s="10"/>
    </row>
    <row r="9" spans="1:19" ht="7" customHeight="1">
      <c r="A9" s="49"/>
      <c r="B9" s="66"/>
      <c r="C9" s="15"/>
      <c r="D9" s="15"/>
      <c r="E9" s="15"/>
      <c r="F9" s="24"/>
      <c r="G9" s="11"/>
      <c r="H9" s="67"/>
      <c r="I9" s="8"/>
    </row>
    <row r="10" spans="1:19" ht="17" customHeight="1">
      <c r="A10" s="49"/>
      <c r="B10" s="68"/>
      <c r="C10" s="143"/>
      <c r="D10" s="18" t="s">
        <v>94</v>
      </c>
      <c r="E10" s="59"/>
      <c r="F10" s="117" t="s">
        <v>99</v>
      </c>
      <c r="G10" s="117"/>
      <c r="H10" s="118"/>
      <c r="I10" s="8"/>
      <c r="K10" s="17"/>
      <c r="R10" s="1"/>
    </row>
    <row r="11" spans="1:19" ht="17" customHeight="1">
      <c r="A11" s="49"/>
      <c r="B11" s="68"/>
      <c r="C11" s="144"/>
      <c r="D11" s="18" t="s">
        <v>96</v>
      </c>
      <c r="E11" s="59"/>
      <c r="F11" s="134"/>
      <c r="G11" s="135"/>
      <c r="H11" s="136"/>
      <c r="I11" s="8"/>
    </row>
    <row r="12" spans="1:19" ht="17" customHeight="1">
      <c r="A12" s="49"/>
      <c r="B12" s="68"/>
      <c r="C12" s="144"/>
      <c r="D12" s="18" t="s">
        <v>97</v>
      </c>
      <c r="E12" s="59"/>
      <c r="F12" s="137"/>
      <c r="G12" s="138"/>
      <c r="H12" s="139"/>
      <c r="I12" s="8"/>
      <c r="R12" s="1"/>
    </row>
    <row r="13" spans="1:19" ht="17" customHeight="1">
      <c r="A13" s="49"/>
      <c r="B13" s="68"/>
      <c r="C13" s="144"/>
      <c r="D13" s="18" t="s">
        <v>8</v>
      </c>
      <c r="E13" s="59"/>
      <c r="F13" s="137"/>
      <c r="G13" s="138"/>
      <c r="H13" s="139"/>
      <c r="I13" s="8"/>
      <c r="R13" s="1"/>
    </row>
    <row r="14" spans="1:19" ht="17" customHeight="1">
      <c r="A14" s="49"/>
      <c r="B14" s="68"/>
      <c r="C14" s="145"/>
      <c r="D14" s="34" t="s">
        <v>95</v>
      </c>
      <c r="E14" s="69"/>
      <c r="F14" s="140"/>
      <c r="G14" s="141"/>
      <c r="H14" s="142"/>
      <c r="I14" s="8"/>
      <c r="R14" s="26" t="s">
        <v>86</v>
      </c>
    </row>
    <row r="15" spans="1:19" ht="23" customHeight="1">
      <c r="A15" s="49"/>
      <c r="B15" s="68" t="s">
        <v>48</v>
      </c>
      <c r="C15" s="15"/>
      <c r="D15" s="15"/>
      <c r="E15" s="15"/>
      <c r="F15" s="24"/>
      <c r="G15" s="11"/>
      <c r="H15" s="67"/>
      <c r="I15" s="8"/>
      <c r="R15" s="25" t="s">
        <v>13</v>
      </c>
    </row>
    <row r="16" spans="1:19" ht="24" customHeight="1">
      <c r="A16" s="49"/>
      <c r="B16" s="66"/>
      <c r="C16" s="105" t="s">
        <v>86</v>
      </c>
      <c r="D16" s="125" t="str">
        <f>"The performance criteria and scores shown below are applicable to "&amp;C16&amp;" Higher scores mean greater (approximate) risk"</f>
        <v>The performance criteria and scores shown below are applicable to All university buildings in general Higher scores mean greater (approximate) risk</v>
      </c>
      <c r="E16" s="125"/>
      <c r="F16" s="125"/>
      <c r="G16" s="125"/>
      <c r="H16" s="126"/>
      <c r="I16" s="8"/>
      <c r="R16" s="25" t="s">
        <v>6</v>
      </c>
    </row>
    <row r="17" spans="1:19" ht="20" customHeight="1">
      <c r="A17" s="49"/>
      <c r="B17" s="66"/>
      <c r="C17" s="106"/>
      <c r="D17" s="127"/>
      <c r="E17" s="127"/>
      <c r="F17" s="127"/>
      <c r="G17" s="127"/>
      <c r="H17" s="128"/>
      <c r="I17" s="8"/>
      <c r="L17" s="55" t="s">
        <v>119</v>
      </c>
      <c r="M17" s="56">
        <f>M21+M25+M29+M34+M38+M44+M48+M52+M56+M60+M64</f>
        <v>114</v>
      </c>
      <c r="P17" s="55" t="s">
        <v>119</v>
      </c>
      <c r="Q17" s="56">
        <f>Q21+Q25+Q29+Q34+Q39+Q43+Q48+Q52+Q56+Q61</f>
        <v>110</v>
      </c>
      <c r="R17" s="25" t="s">
        <v>14</v>
      </c>
    </row>
    <row r="18" spans="1:19" ht="11" customHeight="1">
      <c r="A18" s="49"/>
      <c r="B18" s="66"/>
      <c r="C18" s="15"/>
      <c r="D18" s="15"/>
      <c r="E18" s="15"/>
      <c r="F18" s="24"/>
      <c r="G18" s="11"/>
      <c r="H18" s="70"/>
      <c r="I18" s="7"/>
      <c r="L18" s="5"/>
      <c r="R18" s="25" t="s">
        <v>45</v>
      </c>
      <c r="S18" s="10"/>
    </row>
    <row r="19" spans="1:19" ht="18" customHeight="1">
      <c r="A19" s="49"/>
      <c r="B19" s="71" t="s">
        <v>108</v>
      </c>
      <c r="C19" s="15"/>
      <c r="D19" s="15"/>
      <c r="E19" s="15"/>
      <c r="F19" s="24" t="s">
        <v>123</v>
      </c>
      <c r="G19" s="24" t="s">
        <v>122</v>
      </c>
      <c r="H19" s="70"/>
      <c r="I19" s="7"/>
      <c r="L19" s="55" t="s">
        <v>120</v>
      </c>
      <c r="M19" s="56">
        <f>M23+M27+M32+M36+M41+M46+M50+M54+M58+M62+M66</f>
        <v>40</v>
      </c>
      <c r="N19" s="15"/>
      <c r="O19" s="15"/>
      <c r="P19" s="55" t="s">
        <v>120</v>
      </c>
      <c r="Q19" s="56">
        <f>Q23+Q27+Q32+Q37+Q41+Q46+Q50+Q54+Q59+Q65</f>
        <v>35</v>
      </c>
      <c r="R19" s="89" t="s">
        <v>121</v>
      </c>
      <c r="S19" s="10"/>
    </row>
    <row r="20" spans="1:19" ht="27" customHeight="1">
      <c r="A20" s="49"/>
      <c r="B20" s="68" t="s">
        <v>50</v>
      </c>
      <c r="C20" s="15"/>
      <c r="D20" s="15"/>
      <c r="E20" s="15"/>
      <c r="F20" s="29" t="s">
        <v>41</v>
      </c>
      <c r="G20" s="29" t="s">
        <v>42</v>
      </c>
      <c r="H20" s="72" t="s">
        <v>44</v>
      </c>
      <c r="I20" s="7"/>
      <c r="K20" s="17"/>
      <c r="L20" s="3"/>
      <c r="M20" s="50">
        <f>G21</f>
        <v>2</v>
      </c>
      <c r="N20" s="2"/>
      <c r="O20" s="17"/>
      <c r="P20" s="3"/>
      <c r="Q20" s="50">
        <f>G25</f>
        <v>2</v>
      </c>
      <c r="R20" s="25" t="s">
        <v>10</v>
      </c>
      <c r="S20" s="10"/>
    </row>
    <row r="21" spans="1:19" ht="28" customHeight="1">
      <c r="A21" s="49">
        <v>1</v>
      </c>
      <c r="B21" s="66"/>
      <c r="C21" s="131" t="s">
        <v>125</v>
      </c>
      <c r="D21" s="132"/>
      <c r="E21" s="133"/>
      <c r="F21" s="35">
        <f>IF(C21=J21,L21,IF(C21=J22,L22,IF(C21=J23,L23,0)))</f>
        <v>3</v>
      </c>
      <c r="G21" s="36">
        <v>2</v>
      </c>
      <c r="H21" s="73">
        <f>F21*G21</f>
        <v>6</v>
      </c>
      <c r="I21" s="7"/>
      <c r="J21" s="90" t="s">
        <v>59</v>
      </c>
      <c r="K21" s="90"/>
      <c r="L21" s="22">
        <v>4</v>
      </c>
      <c r="M21" s="54">
        <f>M20*L21</f>
        <v>8</v>
      </c>
      <c r="N21" s="93" t="s">
        <v>118</v>
      </c>
      <c r="O21" s="94"/>
      <c r="P21" s="22">
        <v>4</v>
      </c>
      <c r="Q21" s="54">
        <f>Q20*P21</f>
        <v>8</v>
      </c>
      <c r="R21" s="25" t="s">
        <v>49</v>
      </c>
      <c r="S21" s="10"/>
    </row>
    <row r="22" spans="1:19" ht="18" customHeight="1">
      <c r="A22" s="49"/>
      <c r="B22" s="68" t="s">
        <v>60</v>
      </c>
      <c r="C22" s="15"/>
      <c r="D22" s="15"/>
      <c r="E22" s="15"/>
      <c r="F22" s="6"/>
      <c r="G22" s="6"/>
      <c r="H22" s="74"/>
      <c r="I22" s="7"/>
      <c r="J22" s="90" t="s">
        <v>125</v>
      </c>
      <c r="K22" s="90"/>
      <c r="L22" s="22">
        <v>3</v>
      </c>
      <c r="M22" s="54">
        <f>M20*L22</f>
        <v>6</v>
      </c>
      <c r="N22" s="93" t="s">
        <v>117</v>
      </c>
      <c r="O22" s="94"/>
      <c r="P22" s="22">
        <v>4</v>
      </c>
      <c r="Q22" s="54">
        <f>Q20*P22</f>
        <v>8</v>
      </c>
      <c r="R22" s="25" t="s">
        <v>58</v>
      </c>
      <c r="S22" s="10"/>
    </row>
    <row r="23" spans="1:19" ht="30" customHeight="1">
      <c r="A23" s="49">
        <v>2</v>
      </c>
      <c r="B23" s="68"/>
      <c r="C23" s="131" t="s">
        <v>68</v>
      </c>
      <c r="D23" s="132"/>
      <c r="E23" s="133"/>
      <c r="F23" s="35">
        <f>IF(C23=J25,L25,IF(C23=J26,L26,IF(C23=J27,L27,0)))</f>
        <v>3</v>
      </c>
      <c r="G23" s="36">
        <v>2</v>
      </c>
      <c r="H23" s="73">
        <f>F23*G23</f>
        <v>6</v>
      </c>
      <c r="I23" s="7"/>
      <c r="J23" s="116" t="s">
        <v>126</v>
      </c>
      <c r="K23" s="116"/>
      <c r="L23" s="22">
        <v>2</v>
      </c>
      <c r="M23" s="54">
        <f>M20*L23</f>
        <v>4</v>
      </c>
      <c r="N23" s="93" t="s">
        <v>116</v>
      </c>
      <c r="O23" s="94"/>
      <c r="P23" s="22">
        <v>2</v>
      </c>
      <c r="Q23" s="54">
        <f>Q20*P23</f>
        <v>4</v>
      </c>
      <c r="R23" s="25" t="s">
        <v>70</v>
      </c>
      <c r="S23" s="10"/>
    </row>
    <row r="24" spans="1:19" ht="17" customHeight="1">
      <c r="A24" s="49"/>
      <c r="B24" s="68" t="s">
        <v>56</v>
      </c>
      <c r="C24" s="15"/>
      <c r="D24" s="15"/>
      <c r="E24" s="15"/>
      <c r="F24" s="40"/>
      <c r="G24" s="40"/>
      <c r="H24" s="75"/>
      <c r="I24" s="7"/>
      <c r="K24" s="17"/>
      <c r="L24" s="3"/>
      <c r="M24" s="50">
        <f>G23</f>
        <v>2</v>
      </c>
      <c r="P24" s="3"/>
      <c r="Q24" s="50">
        <f>G27</f>
        <v>2</v>
      </c>
      <c r="R24" s="25" t="s">
        <v>12</v>
      </c>
      <c r="S24" s="10"/>
    </row>
    <row r="25" spans="1:19" ht="18" customHeight="1">
      <c r="A25" s="49">
        <v>3</v>
      </c>
      <c r="B25" s="66"/>
      <c r="C25" s="107" t="s">
        <v>118</v>
      </c>
      <c r="D25" s="108"/>
      <c r="E25" s="109"/>
      <c r="F25" s="35">
        <f>IF(C25=N21,P21,IF(C25=N23,P23,IF(C25=J46,L46,0)))</f>
        <v>4</v>
      </c>
      <c r="G25" s="36">
        <v>2</v>
      </c>
      <c r="H25" s="73">
        <f>F25*G25</f>
        <v>8</v>
      </c>
      <c r="I25" s="7"/>
      <c r="J25" s="90" t="s">
        <v>67</v>
      </c>
      <c r="K25" s="90"/>
      <c r="L25" s="22">
        <v>5</v>
      </c>
      <c r="M25" s="54">
        <f>M24*L25</f>
        <v>10</v>
      </c>
      <c r="N25" s="92" t="s">
        <v>85</v>
      </c>
      <c r="O25" s="90"/>
      <c r="P25" s="22">
        <v>4</v>
      </c>
      <c r="Q25" s="54">
        <f>Q24*P25</f>
        <v>8</v>
      </c>
      <c r="R25" s="25" t="s">
        <v>43</v>
      </c>
      <c r="S25" s="10"/>
    </row>
    <row r="26" spans="1:19" ht="17" customHeight="1">
      <c r="A26" s="49"/>
      <c r="B26" s="76" t="s">
        <v>83</v>
      </c>
      <c r="C26" s="15"/>
      <c r="D26" s="24"/>
      <c r="E26" s="15"/>
      <c r="F26" s="6"/>
      <c r="G26" s="6"/>
      <c r="H26" s="74"/>
      <c r="I26" s="7"/>
      <c r="J26" s="90" t="s">
        <v>68</v>
      </c>
      <c r="K26" s="90"/>
      <c r="L26" s="22">
        <v>3</v>
      </c>
      <c r="M26" s="54">
        <f>M24*L26</f>
        <v>6</v>
      </c>
      <c r="N26" s="92" t="s">
        <v>81</v>
      </c>
      <c r="O26" s="90"/>
      <c r="P26" s="22">
        <v>3</v>
      </c>
      <c r="Q26" s="54">
        <f>Q24*P26</f>
        <v>6</v>
      </c>
      <c r="R26" s="25" t="s">
        <v>11</v>
      </c>
      <c r="S26" s="10"/>
    </row>
    <row r="27" spans="1:19" ht="20" customHeight="1">
      <c r="A27" s="49">
        <v>4</v>
      </c>
      <c r="B27" s="66"/>
      <c r="C27" s="107" t="s">
        <v>81</v>
      </c>
      <c r="D27" s="108"/>
      <c r="E27" s="109"/>
      <c r="F27" s="35">
        <f>IF(C27=N25,P25,IF(C27=N26,P26,IF(C27=N27,P27,0)))</f>
        <v>3</v>
      </c>
      <c r="G27" s="36">
        <v>2</v>
      </c>
      <c r="H27" s="73">
        <f>F27*G27</f>
        <v>6</v>
      </c>
      <c r="I27" s="7"/>
      <c r="J27" s="90" t="s">
        <v>69</v>
      </c>
      <c r="K27" s="90"/>
      <c r="L27" s="22">
        <v>1</v>
      </c>
      <c r="M27" s="54">
        <f>M24*L27</f>
        <v>2</v>
      </c>
      <c r="N27" s="92" t="s">
        <v>82</v>
      </c>
      <c r="O27" s="90"/>
      <c r="P27" s="22">
        <v>2</v>
      </c>
      <c r="Q27" s="54">
        <f>Q24*P27</f>
        <v>4</v>
      </c>
      <c r="S27" s="10"/>
    </row>
    <row r="28" spans="1:19" ht="14" customHeight="1">
      <c r="A28" s="49"/>
      <c r="B28" s="66"/>
      <c r="C28" s="9"/>
      <c r="D28" s="9"/>
      <c r="E28" s="9"/>
      <c r="F28" s="9"/>
      <c r="G28" s="9"/>
      <c r="H28" s="77"/>
      <c r="I28" s="7"/>
      <c r="J28" s="15"/>
      <c r="K28" s="15"/>
      <c r="L28" s="4"/>
      <c r="M28" s="50">
        <f>G31</f>
        <v>3</v>
      </c>
      <c r="N28" s="15"/>
      <c r="O28" s="15"/>
      <c r="P28" s="4"/>
      <c r="Q28" s="50">
        <f>G35</f>
        <v>3</v>
      </c>
      <c r="R28" s="15"/>
      <c r="S28" s="10"/>
    </row>
    <row r="29" spans="1:19" ht="25" customHeight="1">
      <c r="A29" s="49"/>
      <c r="B29" s="87" t="s">
        <v>107</v>
      </c>
      <c r="C29" s="88"/>
      <c r="D29" s="113" t="str">
        <f>IF(AND(F43=0,F39=0),"Note that there is no student housing on this campus","")</f>
        <v/>
      </c>
      <c r="E29" s="114"/>
      <c r="F29" s="114"/>
      <c r="G29" s="114"/>
      <c r="H29" s="115"/>
      <c r="I29" s="7"/>
      <c r="J29" s="129" t="s">
        <v>9</v>
      </c>
      <c r="K29" s="130"/>
      <c r="L29" s="22">
        <v>5</v>
      </c>
      <c r="M29" s="54">
        <f>M28*L29</f>
        <v>15</v>
      </c>
      <c r="N29" s="93" t="s">
        <v>114</v>
      </c>
      <c r="O29" s="94"/>
      <c r="P29" s="23">
        <v>5</v>
      </c>
      <c r="Q29" s="54">
        <f>Q28*P29</f>
        <v>15</v>
      </c>
      <c r="R29" s="15"/>
      <c r="S29" s="10"/>
    </row>
    <row r="30" spans="1:19" ht="17" customHeight="1">
      <c r="A30" s="49"/>
      <c r="B30" s="78" t="s">
        <v>84</v>
      </c>
      <c r="C30" s="27"/>
      <c r="D30" s="27"/>
      <c r="E30" s="15"/>
      <c r="F30" s="29"/>
      <c r="G30" s="29"/>
      <c r="H30" s="72"/>
      <c r="I30" s="6"/>
      <c r="J30" s="121" t="s">
        <v>4</v>
      </c>
      <c r="K30" s="122"/>
      <c r="L30" s="22">
        <v>4</v>
      </c>
      <c r="M30" s="54">
        <f>M28*L30</f>
        <v>12</v>
      </c>
      <c r="N30" s="93" t="s">
        <v>115</v>
      </c>
      <c r="O30" s="94"/>
      <c r="P30" s="23">
        <v>4</v>
      </c>
      <c r="Q30" s="54">
        <f>Q28*P30</f>
        <v>12</v>
      </c>
    </row>
    <row r="31" spans="1:19" ht="18" customHeight="1">
      <c r="A31" s="49">
        <v>5</v>
      </c>
      <c r="B31" s="79"/>
      <c r="C31" s="107" t="s">
        <v>4</v>
      </c>
      <c r="D31" s="108"/>
      <c r="E31" s="109"/>
      <c r="F31" s="35">
        <f>IF(C31=J29,L29,IF(C31=J30,L30,IF(C31=J31,L31,IF(C31=J32,L32,0))))</f>
        <v>4</v>
      </c>
      <c r="G31" s="36">
        <v>3</v>
      </c>
      <c r="H31" s="73">
        <f>F31*G31</f>
        <v>12</v>
      </c>
      <c r="I31" s="6"/>
      <c r="J31" s="121" t="s">
        <v>5</v>
      </c>
      <c r="K31" s="122"/>
      <c r="L31" s="22">
        <v>2</v>
      </c>
      <c r="M31" s="54">
        <f>M28*L31</f>
        <v>6</v>
      </c>
      <c r="N31" s="92" t="s">
        <v>87</v>
      </c>
      <c r="O31" s="90"/>
      <c r="P31" s="23">
        <v>3</v>
      </c>
      <c r="Q31" s="54">
        <f>Q28*P31</f>
        <v>9</v>
      </c>
    </row>
    <row r="32" spans="1:19" ht="18" customHeight="1">
      <c r="A32" s="49"/>
      <c r="B32" s="68" t="s">
        <v>28</v>
      </c>
      <c r="C32" s="15"/>
      <c r="D32" s="15"/>
      <c r="E32" s="15"/>
      <c r="F32" s="37"/>
      <c r="G32" s="40"/>
      <c r="H32" s="80"/>
      <c r="I32" s="6"/>
      <c r="J32" s="129" t="s">
        <v>0</v>
      </c>
      <c r="K32" s="130"/>
      <c r="L32" s="22">
        <v>1</v>
      </c>
      <c r="M32" s="54">
        <f>M28*L32</f>
        <v>3</v>
      </c>
      <c r="N32" s="92" t="s">
        <v>55</v>
      </c>
      <c r="O32" s="90"/>
      <c r="P32" s="23">
        <v>1</v>
      </c>
      <c r="Q32" s="54">
        <f>Q28*P32</f>
        <v>3</v>
      </c>
    </row>
    <row r="33" spans="1:18" ht="18" customHeight="1">
      <c r="A33" s="49">
        <v>6</v>
      </c>
      <c r="B33" s="68"/>
      <c r="C33" s="107" t="s">
        <v>46</v>
      </c>
      <c r="D33" s="108"/>
      <c r="E33" s="109"/>
      <c r="F33" s="35">
        <f>IF(C33=N34,P34,IF(C33=N35,P35,IF(C33=N36,P36,IF(C33=N37,P37,0))))</f>
        <v>4</v>
      </c>
      <c r="G33" s="36">
        <v>3</v>
      </c>
      <c r="H33" s="73">
        <f>F33*G33</f>
        <v>12</v>
      </c>
      <c r="I33" s="6"/>
      <c r="M33" s="50">
        <f>G45</f>
        <v>3</v>
      </c>
      <c r="Q33" s="50">
        <f>G33</f>
        <v>3</v>
      </c>
    </row>
    <row r="34" spans="1:18" ht="18" customHeight="1">
      <c r="A34" s="49"/>
      <c r="B34" s="68" t="s">
        <v>47</v>
      </c>
      <c r="C34" s="24"/>
      <c r="D34" s="24"/>
      <c r="E34" s="15"/>
      <c r="F34" s="38"/>
      <c r="G34" s="39"/>
      <c r="H34" s="74"/>
      <c r="I34" s="6"/>
      <c r="J34" s="90" t="s">
        <v>18</v>
      </c>
      <c r="K34" s="90"/>
      <c r="L34" s="22">
        <v>5</v>
      </c>
      <c r="M34" s="54">
        <f>M33*L34</f>
        <v>15</v>
      </c>
      <c r="N34" s="92" t="s">
        <v>27</v>
      </c>
      <c r="O34" s="90"/>
      <c r="P34" s="23">
        <v>5</v>
      </c>
      <c r="Q34" s="54">
        <f>Q33*P34</f>
        <v>15</v>
      </c>
    </row>
    <row r="35" spans="1:18" ht="29" customHeight="1">
      <c r="A35" s="49">
        <v>7</v>
      </c>
      <c r="B35" s="68"/>
      <c r="C35" s="131" t="s">
        <v>115</v>
      </c>
      <c r="D35" s="132"/>
      <c r="E35" s="133"/>
      <c r="F35" s="35">
        <f>IF(C35=N29,P29,IF(C35=N30,P30,IF(C35=N32,P32,0)))</f>
        <v>4</v>
      </c>
      <c r="G35" s="36">
        <v>3</v>
      </c>
      <c r="H35" s="73">
        <f>F35*G35</f>
        <v>12</v>
      </c>
      <c r="I35" s="6"/>
      <c r="J35" s="90" t="s">
        <v>17</v>
      </c>
      <c r="K35" s="90"/>
      <c r="L35" s="22">
        <v>3</v>
      </c>
      <c r="M35" s="54">
        <f>M33*L35</f>
        <v>9</v>
      </c>
      <c r="N35" s="92" t="s">
        <v>26</v>
      </c>
      <c r="O35" s="90"/>
      <c r="P35" s="23">
        <v>4</v>
      </c>
      <c r="Q35" s="54">
        <f>Q33*P35</f>
        <v>12</v>
      </c>
    </row>
    <row r="36" spans="1:18" ht="17" customHeight="1">
      <c r="A36" s="49"/>
      <c r="B36" s="68" t="s">
        <v>88</v>
      </c>
      <c r="C36" s="15"/>
      <c r="D36" s="15"/>
      <c r="E36" s="15"/>
      <c r="F36" s="37"/>
      <c r="G36" s="40"/>
      <c r="H36" s="80"/>
      <c r="I36" s="6"/>
      <c r="J36" s="90" t="s">
        <v>7</v>
      </c>
      <c r="K36" s="90"/>
      <c r="L36" s="22">
        <v>1</v>
      </c>
      <c r="M36" s="54">
        <f>M33*L36</f>
        <v>3</v>
      </c>
      <c r="N36" s="92" t="s">
        <v>25</v>
      </c>
      <c r="O36" s="90"/>
      <c r="P36" s="23">
        <v>3</v>
      </c>
      <c r="Q36" s="54">
        <f>Q33*P36</f>
        <v>9</v>
      </c>
    </row>
    <row r="37" spans="1:18" ht="18" customHeight="1">
      <c r="A37" s="49">
        <v>8</v>
      </c>
      <c r="B37" s="68"/>
      <c r="C37" s="107" t="s">
        <v>1</v>
      </c>
      <c r="D37" s="108"/>
      <c r="E37" s="109"/>
      <c r="F37" s="35">
        <f>IF(C37=N43,P43,IF(C37=N44,P44,IF(C37=N45,P45,IF(C37=N46,P46,0))))</f>
        <v>3</v>
      </c>
      <c r="G37" s="36">
        <v>3</v>
      </c>
      <c r="H37" s="73">
        <f>F37*G37</f>
        <v>9</v>
      </c>
      <c r="I37" s="6"/>
      <c r="L37" s="3"/>
      <c r="M37" s="50">
        <f>G43</f>
        <v>3</v>
      </c>
      <c r="N37" s="90" t="s">
        <v>24</v>
      </c>
      <c r="O37" s="90"/>
      <c r="P37" s="23">
        <v>2</v>
      </c>
      <c r="Q37" s="54">
        <f>Q33*P37</f>
        <v>6</v>
      </c>
    </row>
    <row r="38" spans="1:18" ht="18" customHeight="1">
      <c r="A38" s="49"/>
      <c r="B38" s="68" t="s">
        <v>65</v>
      </c>
      <c r="C38" s="15"/>
      <c r="D38" s="15"/>
      <c r="E38" s="15"/>
      <c r="F38" s="40"/>
      <c r="G38" s="6"/>
      <c r="H38" s="81"/>
      <c r="I38" s="6"/>
      <c r="J38" s="90" t="s">
        <v>64</v>
      </c>
      <c r="K38" s="90"/>
      <c r="L38" s="22">
        <v>5</v>
      </c>
      <c r="M38" s="54">
        <f>IF(F39=0,0,M37*L38)</f>
        <v>15</v>
      </c>
      <c r="Q38" s="50">
        <f>G39</f>
        <v>2</v>
      </c>
    </row>
    <row r="39" spans="1:18" ht="18" customHeight="1">
      <c r="A39" s="49">
        <v>9</v>
      </c>
      <c r="B39" s="68"/>
      <c r="C39" s="107" t="s">
        <v>62</v>
      </c>
      <c r="D39" s="108"/>
      <c r="E39" s="109"/>
      <c r="F39" s="35">
        <f>IF(C39=N39,P39,IF(C39=N40,P40,IF(C39&lt;&gt;R23,0)))</f>
        <v>4</v>
      </c>
      <c r="G39" s="36">
        <v>2</v>
      </c>
      <c r="H39" s="73">
        <f>F39*G39</f>
        <v>8</v>
      </c>
      <c r="I39" s="6"/>
      <c r="J39" s="90" t="s">
        <v>63</v>
      </c>
      <c r="K39" s="90"/>
      <c r="L39" s="22">
        <v>4</v>
      </c>
      <c r="M39" s="54">
        <f>IF(F39=0,0,M37*L39)</f>
        <v>12</v>
      </c>
      <c r="N39" s="92" t="s">
        <v>62</v>
      </c>
      <c r="O39" s="90"/>
      <c r="P39" s="22">
        <v>4</v>
      </c>
      <c r="Q39" s="54">
        <f>IF(F39=0,0,Q38*P39)</f>
        <v>8</v>
      </c>
    </row>
    <row r="40" spans="1:18" ht="18" customHeight="1">
      <c r="A40" s="49"/>
      <c r="B40" s="78" t="s">
        <v>109</v>
      </c>
      <c r="C40" s="15"/>
      <c r="D40" s="15"/>
      <c r="E40" s="15"/>
      <c r="F40" s="40"/>
      <c r="G40" s="6"/>
      <c r="H40" s="81"/>
      <c r="I40" s="6"/>
      <c r="J40" s="90" t="s">
        <v>90</v>
      </c>
      <c r="K40" s="90"/>
      <c r="L40" s="22">
        <v>2</v>
      </c>
      <c r="M40" s="54">
        <f>IF(F39=0,0,M37*L40)</f>
        <v>6</v>
      </c>
      <c r="N40" s="92" t="s">
        <v>61</v>
      </c>
      <c r="O40" s="90"/>
      <c r="P40" s="22">
        <v>1</v>
      </c>
      <c r="Q40" s="54">
        <f>IF(F39=0,0,Q38*P40)</f>
        <v>2</v>
      </c>
    </row>
    <row r="41" spans="1:18" ht="29" customHeight="1">
      <c r="A41" s="49">
        <v>10</v>
      </c>
      <c r="B41" s="66"/>
      <c r="C41" s="131" t="s">
        <v>110</v>
      </c>
      <c r="D41" s="132"/>
      <c r="E41" s="133"/>
      <c r="F41" s="35">
        <f>IF(F39=0,0,IF(C41=J44,L44,IF(C41=J45,L45,IF(C41=J46,L46,0))))</f>
        <v>5</v>
      </c>
      <c r="G41" s="36">
        <v>2</v>
      </c>
      <c r="H41" s="73">
        <f>F41*G41</f>
        <v>10</v>
      </c>
      <c r="I41" s="6"/>
      <c r="J41" s="90" t="s">
        <v>89</v>
      </c>
      <c r="K41" s="90"/>
      <c r="L41" s="22">
        <v>1</v>
      </c>
      <c r="M41" s="54">
        <f>IF(F39=0,0,M37*L41)</f>
        <v>3</v>
      </c>
      <c r="N41" s="92" t="s">
        <v>75</v>
      </c>
      <c r="O41" s="90"/>
      <c r="P41" s="22">
        <v>0</v>
      </c>
      <c r="Q41" s="54">
        <f>IF(F39=0,0,Q38*P41)</f>
        <v>0</v>
      </c>
    </row>
    <row r="42" spans="1:18" ht="18" customHeight="1">
      <c r="A42" s="49"/>
      <c r="B42" s="68" t="s">
        <v>66</v>
      </c>
      <c r="C42" s="15"/>
      <c r="D42" s="82"/>
      <c r="E42" s="15"/>
      <c r="F42" s="83"/>
      <c r="G42" s="6"/>
      <c r="H42" s="74"/>
      <c r="I42" s="6"/>
      <c r="N42" s="18"/>
      <c r="O42" s="18"/>
      <c r="P42" s="18"/>
      <c r="Q42" s="50">
        <f>G37</f>
        <v>3</v>
      </c>
    </row>
    <row r="43" spans="1:18" ht="18" customHeight="1">
      <c r="A43" s="49">
        <v>11</v>
      </c>
      <c r="B43" s="68"/>
      <c r="C43" s="107" t="s">
        <v>64</v>
      </c>
      <c r="D43" s="108"/>
      <c r="E43" s="109"/>
      <c r="F43" s="35">
        <f>IF(F39=0,0,IF(C43=J38,L38,IF(C43=J39,L39,IF(C43=J40,L40,IF(C43=J41,L41,0)))))</f>
        <v>5</v>
      </c>
      <c r="G43" s="36">
        <v>3</v>
      </c>
      <c r="H43" s="73">
        <f>F43*G43</f>
        <v>15</v>
      </c>
      <c r="I43" s="6"/>
      <c r="J43" s="15"/>
      <c r="K43" s="15"/>
      <c r="L43" s="15"/>
      <c r="M43" s="50">
        <f>G41</f>
        <v>2</v>
      </c>
      <c r="N43" s="91" t="s">
        <v>15</v>
      </c>
      <c r="O43" s="91"/>
      <c r="P43" s="23">
        <v>5</v>
      </c>
      <c r="Q43" s="54">
        <f>Q42*P43</f>
        <v>15</v>
      </c>
      <c r="R43" s="1"/>
    </row>
    <row r="44" spans="1:18" ht="18" customHeight="1">
      <c r="A44" s="49"/>
      <c r="B44" s="79" t="s">
        <v>35</v>
      </c>
      <c r="C44" s="16"/>
      <c r="D44" s="16"/>
      <c r="E44" s="15"/>
      <c r="F44" s="40"/>
      <c r="G44" s="40"/>
      <c r="H44" s="80"/>
      <c r="I44" s="6"/>
      <c r="J44" s="90" t="s">
        <v>110</v>
      </c>
      <c r="K44" s="90"/>
      <c r="L44" s="22">
        <v>5</v>
      </c>
      <c r="M44" s="54">
        <f>IF(F39=0,0,M43*L44)</f>
        <v>10</v>
      </c>
      <c r="N44" s="95" t="s">
        <v>1</v>
      </c>
      <c r="O44" s="91"/>
      <c r="P44" s="23">
        <v>3</v>
      </c>
      <c r="Q44" s="54">
        <f>Q42*P44</f>
        <v>9</v>
      </c>
    </row>
    <row r="45" spans="1:18" ht="18" customHeight="1">
      <c r="A45" s="49">
        <v>12</v>
      </c>
      <c r="B45" s="79"/>
      <c r="C45" s="107" t="s">
        <v>17</v>
      </c>
      <c r="D45" s="108"/>
      <c r="E45" s="109"/>
      <c r="F45" s="35">
        <f>IF(C45=J34,L34,IF(C45=J35,L35,IF(C45=J36,L36,0)))</f>
        <v>3</v>
      </c>
      <c r="G45" s="36">
        <v>3</v>
      </c>
      <c r="H45" s="73">
        <f>F45*G45</f>
        <v>9</v>
      </c>
      <c r="I45" s="6"/>
      <c r="J45" s="90" t="s">
        <v>111</v>
      </c>
      <c r="K45" s="90"/>
      <c r="L45" s="22">
        <v>3</v>
      </c>
      <c r="M45" s="54">
        <f>IF(F39=0,0,M43*L45)</f>
        <v>6</v>
      </c>
      <c r="N45" s="95" t="s">
        <v>2</v>
      </c>
      <c r="O45" s="91"/>
      <c r="P45" s="23">
        <v>2</v>
      </c>
      <c r="Q45" s="54">
        <f>Q42*P45</f>
        <v>6</v>
      </c>
    </row>
    <row r="46" spans="1:18" ht="18" customHeight="1">
      <c r="A46" s="49"/>
      <c r="B46" s="79" t="s">
        <v>16</v>
      </c>
      <c r="C46" s="16"/>
      <c r="D46" s="16"/>
      <c r="E46" s="15"/>
      <c r="F46" s="40"/>
      <c r="G46" s="40"/>
      <c r="H46" s="80"/>
      <c r="I46" s="6"/>
      <c r="J46" s="90" t="s">
        <v>112</v>
      </c>
      <c r="K46" s="90"/>
      <c r="L46" s="22">
        <v>1</v>
      </c>
      <c r="M46" s="54">
        <f>IF(F39=0,0,M43*L46)</f>
        <v>2</v>
      </c>
      <c r="N46" s="95" t="s">
        <v>3</v>
      </c>
      <c r="O46" s="91"/>
      <c r="P46" s="23">
        <v>1</v>
      </c>
      <c r="Q46" s="54">
        <f>Q42*P46</f>
        <v>3</v>
      </c>
    </row>
    <row r="47" spans="1:18" ht="18" customHeight="1">
      <c r="A47" s="49">
        <v>13</v>
      </c>
      <c r="B47" s="79"/>
      <c r="C47" s="107" t="s">
        <v>19</v>
      </c>
      <c r="D47" s="108"/>
      <c r="E47" s="109"/>
      <c r="F47" s="35">
        <f>IF(C47=N48,P48,IF(C47=N49,P49,0))</f>
        <v>3</v>
      </c>
      <c r="G47" s="36">
        <v>2</v>
      </c>
      <c r="H47" s="73">
        <f>F47*G47</f>
        <v>6</v>
      </c>
      <c r="I47" s="6"/>
      <c r="M47" s="50">
        <f>G51</f>
        <v>2</v>
      </c>
      <c r="Q47" s="2">
        <f>G47</f>
        <v>2</v>
      </c>
    </row>
    <row r="48" spans="1:18" ht="18" customHeight="1">
      <c r="A48" s="49"/>
      <c r="B48" s="78" t="s">
        <v>71</v>
      </c>
      <c r="C48" s="9"/>
      <c r="D48" s="9"/>
      <c r="E48" s="15"/>
      <c r="F48" s="83"/>
      <c r="G48" s="6"/>
      <c r="H48" s="74"/>
      <c r="I48" s="6"/>
      <c r="J48" s="90" t="s">
        <v>52</v>
      </c>
      <c r="K48" s="90"/>
      <c r="L48" s="23">
        <v>5</v>
      </c>
      <c r="M48" s="54">
        <f>M47*L48</f>
        <v>10</v>
      </c>
      <c r="N48" s="92" t="s">
        <v>113</v>
      </c>
      <c r="O48" s="90"/>
      <c r="P48" s="52">
        <v>4</v>
      </c>
      <c r="Q48" s="54">
        <f>Q47*P48</f>
        <v>8</v>
      </c>
    </row>
    <row r="49" spans="1:18" ht="18" customHeight="1">
      <c r="A49" s="49">
        <v>14</v>
      </c>
      <c r="B49" s="78"/>
      <c r="C49" s="107" t="s">
        <v>73</v>
      </c>
      <c r="D49" s="108"/>
      <c r="E49" s="109"/>
      <c r="F49" s="35">
        <f>IF(C49=N52,P52,IF(C49=N53,P53,IF(C49=N54,P54,0)))</f>
        <v>3</v>
      </c>
      <c r="G49" s="36">
        <v>2</v>
      </c>
      <c r="H49" s="73">
        <f>F49*G49</f>
        <v>6</v>
      </c>
      <c r="I49" s="6"/>
      <c r="J49" s="90" t="s">
        <v>53</v>
      </c>
      <c r="K49" s="90"/>
      <c r="L49" s="23">
        <v>3</v>
      </c>
      <c r="M49" s="54">
        <f>M47*L49</f>
        <v>6</v>
      </c>
      <c r="N49" s="92" t="s">
        <v>19</v>
      </c>
      <c r="O49" s="90"/>
      <c r="P49" s="52">
        <v>3</v>
      </c>
      <c r="Q49" s="54">
        <f>Q47*P49</f>
        <v>6</v>
      </c>
    </row>
    <row r="50" spans="1:18" ht="18" customHeight="1">
      <c r="A50" s="49"/>
      <c r="B50" s="78" t="s">
        <v>51</v>
      </c>
      <c r="C50" s="28"/>
      <c r="D50" s="28"/>
      <c r="E50" s="15"/>
      <c r="F50" s="41"/>
      <c r="G50" s="6"/>
      <c r="H50" s="74"/>
      <c r="I50" s="6"/>
      <c r="J50" s="90" t="s">
        <v>54</v>
      </c>
      <c r="K50" s="90"/>
      <c r="L50" s="23">
        <v>2</v>
      </c>
      <c r="M50" s="54">
        <f>M47*L50</f>
        <v>4</v>
      </c>
      <c r="N50" s="92" t="s">
        <v>20</v>
      </c>
      <c r="O50" s="90"/>
      <c r="P50" s="52">
        <v>2</v>
      </c>
      <c r="Q50" s="54">
        <f>Q47*P50</f>
        <v>4</v>
      </c>
    </row>
    <row r="51" spans="1:18" ht="18" customHeight="1">
      <c r="A51" s="49">
        <v>15</v>
      </c>
      <c r="B51" s="78"/>
      <c r="C51" s="107" t="s">
        <v>53</v>
      </c>
      <c r="D51" s="108"/>
      <c r="E51" s="109"/>
      <c r="F51" s="35">
        <f>IF(C51=J48,L48,IF(C51=J49,L49,IF(C51=J50,L50,0)))</f>
        <v>3</v>
      </c>
      <c r="G51" s="36">
        <v>2</v>
      </c>
      <c r="H51" s="73">
        <f>F51*G51</f>
        <v>6</v>
      </c>
      <c r="I51" s="6"/>
      <c r="M51" s="50">
        <f>G53</f>
        <v>3</v>
      </c>
      <c r="Q51" s="50">
        <f>G49</f>
        <v>2</v>
      </c>
    </row>
    <row r="52" spans="1:18" ht="18" customHeight="1">
      <c r="A52" s="49"/>
      <c r="B52" s="84" t="s">
        <v>40</v>
      </c>
      <c r="C52" s="16"/>
      <c r="D52" s="16"/>
      <c r="E52" s="15"/>
      <c r="F52" s="42"/>
      <c r="G52" s="40"/>
      <c r="H52" s="80"/>
      <c r="I52" s="6"/>
      <c r="J52" s="90" t="s">
        <v>37</v>
      </c>
      <c r="K52" s="90"/>
      <c r="L52" s="53">
        <v>5</v>
      </c>
      <c r="M52" s="54">
        <f>M51*L52</f>
        <v>15</v>
      </c>
      <c r="N52" s="92" t="s">
        <v>72</v>
      </c>
      <c r="O52" s="90"/>
      <c r="P52" s="52">
        <v>4</v>
      </c>
      <c r="Q52" s="54">
        <f>Q51*P52</f>
        <v>8</v>
      </c>
    </row>
    <row r="53" spans="1:18" ht="18" customHeight="1">
      <c r="A53" s="49">
        <v>16</v>
      </c>
      <c r="B53" s="78"/>
      <c r="C53" s="107" t="s">
        <v>38</v>
      </c>
      <c r="D53" s="108"/>
      <c r="E53" s="109"/>
      <c r="F53" s="35">
        <f>IF(C53=J52,L52,IF(C53=J53,L53,IF(C53=J54,L54,0)))</f>
        <v>2</v>
      </c>
      <c r="G53" s="36">
        <v>3</v>
      </c>
      <c r="H53" s="73">
        <f>F53*G53</f>
        <v>6</v>
      </c>
      <c r="I53" s="6"/>
      <c r="J53" s="90" t="s">
        <v>38</v>
      </c>
      <c r="K53" s="90"/>
      <c r="L53" s="53">
        <v>2</v>
      </c>
      <c r="M53" s="54">
        <f>M51*L53</f>
        <v>6</v>
      </c>
      <c r="N53" s="92" t="s">
        <v>73</v>
      </c>
      <c r="O53" s="90"/>
      <c r="P53" s="52">
        <v>3</v>
      </c>
      <c r="Q53" s="54">
        <f>Q51*P53</f>
        <v>6</v>
      </c>
    </row>
    <row r="54" spans="1:18" ht="18" customHeight="1">
      <c r="A54" s="49"/>
      <c r="B54" s="68" t="s">
        <v>57</v>
      </c>
      <c r="C54" s="15"/>
      <c r="D54" s="15"/>
      <c r="E54" s="15"/>
      <c r="F54" s="37"/>
      <c r="G54" s="40"/>
      <c r="H54" s="80"/>
      <c r="I54" s="6"/>
      <c r="J54" s="90" t="s">
        <v>36</v>
      </c>
      <c r="K54" s="90"/>
      <c r="L54" s="53">
        <v>1</v>
      </c>
      <c r="M54" s="54">
        <f>M51*L54</f>
        <v>3</v>
      </c>
      <c r="N54" s="92" t="s">
        <v>74</v>
      </c>
      <c r="O54" s="90"/>
      <c r="P54" s="52">
        <v>2</v>
      </c>
      <c r="Q54" s="54">
        <f>Q51*P54</f>
        <v>4</v>
      </c>
    </row>
    <row r="55" spans="1:18" ht="18" customHeight="1">
      <c r="A55" s="49">
        <v>17</v>
      </c>
      <c r="B55" s="78"/>
      <c r="C55" s="107" t="s">
        <v>127</v>
      </c>
      <c r="D55" s="108"/>
      <c r="E55" s="109"/>
      <c r="F55" s="35">
        <f>IF(C55=J56,L56,IF(C55=J57,L57,IF(C55=J58,L58,0)))</f>
        <v>1</v>
      </c>
      <c r="G55" s="36">
        <v>2</v>
      </c>
      <c r="H55" s="73">
        <f>F55*G55</f>
        <v>2</v>
      </c>
      <c r="I55" s="6"/>
      <c r="M55" s="50">
        <f>G55</f>
        <v>2</v>
      </c>
      <c r="Q55" s="50">
        <f>G59</f>
        <v>2</v>
      </c>
    </row>
    <row r="56" spans="1:18" ht="18" customHeight="1">
      <c r="A56" s="49"/>
      <c r="B56" s="84" t="s">
        <v>34</v>
      </c>
      <c r="C56" s="16"/>
      <c r="D56" s="16"/>
      <c r="E56" s="15"/>
      <c r="F56" s="42"/>
      <c r="G56" s="40"/>
      <c r="H56" s="80"/>
      <c r="I56" s="6"/>
      <c r="J56" s="90" t="s">
        <v>127</v>
      </c>
      <c r="K56" s="90"/>
      <c r="L56" s="53">
        <v>1</v>
      </c>
      <c r="M56" s="54">
        <f>M55*L56</f>
        <v>2</v>
      </c>
      <c r="N56" s="92" t="s">
        <v>80</v>
      </c>
      <c r="O56" s="90"/>
      <c r="P56" s="53">
        <v>5</v>
      </c>
      <c r="Q56" s="54">
        <f>Q55*P56</f>
        <v>10</v>
      </c>
    </row>
    <row r="57" spans="1:18" ht="18" customHeight="1">
      <c r="A57" s="49">
        <v>18</v>
      </c>
      <c r="B57" s="78"/>
      <c r="C57" s="107" t="s">
        <v>21</v>
      </c>
      <c r="D57" s="108"/>
      <c r="E57" s="109"/>
      <c r="F57" s="35">
        <f>IF(C57=J60,L60,IF(C57=J61,L61,IF(C57=J62,L62,0)))</f>
        <v>5</v>
      </c>
      <c r="G57" s="36">
        <v>2</v>
      </c>
      <c r="H57" s="73">
        <f>F57*G57</f>
        <v>10</v>
      </c>
      <c r="I57" s="6"/>
      <c r="J57" s="90" t="s">
        <v>128</v>
      </c>
      <c r="K57" s="90"/>
      <c r="L57" s="53">
        <v>2</v>
      </c>
      <c r="M57" s="54">
        <f>M55*L57</f>
        <v>4</v>
      </c>
      <c r="N57" s="92" t="s">
        <v>78</v>
      </c>
      <c r="O57" s="90"/>
      <c r="P57" s="53">
        <v>4</v>
      </c>
      <c r="Q57" s="54">
        <f>Q55*P57</f>
        <v>8</v>
      </c>
    </row>
    <row r="58" spans="1:18" ht="18" customHeight="1">
      <c r="A58" s="49"/>
      <c r="B58" s="78" t="s">
        <v>76</v>
      </c>
      <c r="C58" s="9"/>
      <c r="D58" s="9"/>
      <c r="E58" s="15"/>
      <c r="F58" s="83"/>
      <c r="G58" s="6"/>
      <c r="H58" s="74"/>
      <c r="I58" s="6"/>
      <c r="J58" s="90" t="s">
        <v>129</v>
      </c>
      <c r="K58" s="90"/>
      <c r="L58" s="53">
        <v>5</v>
      </c>
      <c r="M58" s="54">
        <f>M55*L58</f>
        <v>10</v>
      </c>
      <c r="N58" s="92" t="s">
        <v>79</v>
      </c>
      <c r="O58" s="90"/>
      <c r="P58" s="53">
        <v>3</v>
      </c>
      <c r="Q58" s="54">
        <f>Q55*P58</f>
        <v>6</v>
      </c>
    </row>
    <row r="59" spans="1:18" ht="18" customHeight="1">
      <c r="A59" s="49">
        <v>19</v>
      </c>
      <c r="B59" s="78"/>
      <c r="C59" s="107" t="s">
        <v>78</v>
      </c>
      <c r="D59" s="108"/>
      <c r="E59" s="109"/>
      <c r="F59" s="35">
        <f>IF(C59=N56,P56,IF(C59=N57,P57,IF(C59=N58,P58,IF(C59=N59,P59,0))))</f>
        <v>4</v>
      </c>
      <c r="G59" s="36">
        <v>2</v>
      </c>
      <c r="H59" s="73">
        <f>F59*G59</f>
        <v>8</v>
      </c>
      <c r="I59" s="6"/>
      <c r="M59" s="50">
        <f>G57</f>
        <v>2</v>
      </c>
      <c r="N59" s="90" t="s">
        <v>77</v>
      </c>
      <c r="O59" s="90"/>
      <c r="P59" s="53">
        <v>2</v>
      </c>
      <c r="Q59" s="54">
        <f>Q55*P59</f>
        <v>4</v>
      </c>
    </row>
    <row r="60" spans="1:18" ht="18" customHeight="1">
      <c r="A60" s="49"/>
      <c r="B60" s="85" t="s">
        <v>39</v>
      </c>
      <c r="C60" s="15"/>
      <c r="D60" s="15"/>
      <c r="E60" s="15"/>
      <c r="F60" s="6"/>
      <c r="G60" s="40"/>
      <c r="H60" s="80"/>
      <c r="I60" s="6"/>
      <c r="J60" s="91" t="s">
        <v>21</v>
      </c>
      <c r="K60" s="91"/>
      <c r="L60" s="52">
        <v>5</v>
      </c>
      <c r="M60" s="54">
        <f>M59*L60</f>
        <v>10</v>
      </c>
      <c r="Q60" s="2">
        <f>G61</f>
        <v>3</v>
      </c>
    </row>
    <row r="61" spans="1:18" ht="18" customHeight="1">
      <c r="A61" s="49">
        <v>20</v>
      </c>
      <c r="B61" s="78"/>
      <c r="C61" s="107" t="s">
        <v>30</v>
      </c>
      <c r="D61" s="108"/>
      <c r="E61" s="109"/>
      <c r="F61" s="35">
        <f>IF(C61=N61,P61,IF(C61=N62,P62,IF(C61=N63,P63,IF(C61=N64,P64,IF(C61=N65,P65,0)))))</f>
        <v>4</v>
      </c>
      <c r="G61" s="36">
        <v>3</v>
      </c>
      <c r="H61" s="73">
        <f>F61*G61</f>
        <v>12</v>
      </c>
      <c r="I61" s="6"/>
      <c r="J61" s="91" t="s">
        <v>22</v>
      </c>
      <c r="K61" s="91"/>
      <c r="L61" s="52">
        <v>3</v>
      </c>
      <c r="M61" s="54">
        <f>M59*L61</f>
        <v>6</v>
      </c>
      <c r="N61" s="92" t="s">
        <v>29</v>
      </c>
      <c r="O61" s="90"/>
      <c r="P61" s="53">
        <v>5</v>
      </c>
      <c r="Q61" s="54">
        <f>Q60*P61</f>
        <v>15</v>
      </c>
    </row>
    <row r="62" spans="1:18" ht="18" customHeight="1">
      <c r="A62" s="49"/>
      <c r="B62" s="76" t="s">
        <v>100</v>
      </c>
      <c r="C62" s="19"/>
      <c r="D62" s="19"/>
      <c r="E62" s="19"/>
      <c r="F62" s="6"/>
      <c r="G62" s="6"/>
      <c r="H62" s="74"/>
      <c r="I62" s="6"/>
      <c r="J62" s="91" t="s">
        <v>23</v>
      </c>
      <c r="K62" s="91"/>
      <c r="L62" s="52">
        <v>2</v>
      </c>
      <c r="M62" s="54">
        <f>M59*L62</f>
        <v>4</v>
      </c>
      <c r="N62" s="92" t="s">
        <v>30</v>
      </c>
      <c r="O62" s="90"/>
      <c r="P62" s="53">
        <v>4</v>
      </c>
      <c r="Q62" s="54">
        <f>Q60*P62</f>
        <v>12</v>
      </c>
    </row>
    <row r="63" spans="1:18" ht="18" customHeight="1">
      <c r="A63" s="49">
        <v>21</v>
      </c>
      <c r="B63" s="86"/>
      <c r="C63" s="131" t="s">
        <v>92</v>
      </c>
      <c r="D63" s="132"/>
      <c r="E63" s="133"/>
      <c r="F63" s="35">
        <f>IF(C63=J64,L64,IF(C63=J65,L65,IF(C63=J66,L66,0)))</f>
        <v>3</v>
      </c>
      <c r="G63" s="36">
        <v>1</v>
      </c>
      <c r="H63" s="73">
        <f>F63*G63</f>
        <v>3</v>
      </c>
      <c r="I63" s="6"/>
      <c r="J63" s="18"/>
      <c r="K63" s="18"/>
      <c r="L63" s="18"/>
      <c r="M63" s="50">
        <f>G63</f>
        <v>1</v>
      </c>
      <c r="N63" s="90" t="s">
        <v>31</v>
      </c>
      <c r="O63" s="90"/>
      <c r="P63" s="53">
        <v>3</v>
      </c>
      <c r="Q63" s="54">
        <f>Q60*P63</f>
        <v>9</v>
      </c>
    </row>
    <row r="64" spans="1:18" s="15" customFormat="1" ht="17" customHeight="1" collapsed="1">
      <c r="A64" s="49"/>
      <c r="B64" s="21"/>
      <c r="C64" s="19"/>
      <c r="D64" s="19"/>
      <c r="E64" s="19"/>
      <c r="F64" s="20"/>
      <c r="G64" s="20"/>
      <c r="H64" s="9"/>
      <c r="I64" s="8"/>
      <c r="J64" s="90" t="s">
        <v>91</v>
      </c>
      <c r="K64" s="90"/>
      <c r="L64" s="52">
        <v>4</v>
      </c>
      <c r="M64" s="54">
        <f>M63*L64</f>
        <v>4</v>
      </c>
      <c r="N64" s="90" t="s">
        <v>32</v>
      </c>
      <c r="O64" s="90"/>
      <c r="P64" s="53">
        <v>2</v>
      </c>
      <c r="Q64" s="54">
        <f>Q60*P64</f>
        <v>6</v>
      </c>
      <c r="R64" s="2"/>
    </row>
    <row r="65" spans="1:18" s="15" customFormat="1" ht="17" customHeight="1">
      <c r="A65" s="49"/>
      <c r="B65" s="21"/>
      <c r="C65" s="19"/>
      <c r="D65" s="19"/>
      <c r="E65" s="19"/>
      <c r="F65" s="20"/>
      <c r="G65" s="20"/>
      <c r="H65" s="9"/>
      <c r="I65" s="8"/>
      <c r="J65" s="90" t="s">
        <v>92</v>
      </c>
      <c r="K65" s="90"/>
      <c r="L65" s="52">
        <v>3</v>
      </c>
      <c r="M65" s="54">
        <f>M63*L65</f>
        <v>3</v>
      </c>
      <c r="N65" s="91" t="s">
        <v>33</v>
      </c>
      <c r="O65" s="91"/>
      <c r="P65" s="53">
        <v>1</v>
      </c>
      <c r="Q65" s="54">
        <f>Q60*P65</f>
        <v>3</v>
      </c>
      <c r="R65" s="2"/>
    </row>
    <row r="66" spans="1:18" s="15" customFormat="1" ht="17" customHeight="1">
      <c r="A66" s="48"/>
      <c r="B66" s="1"/>
      <c r="C66" s="1"/>
      <c r="D66" s="1"/>
      <c r="E66" s="1"/>
      <c r="F66" s="1"/>
      <c r="G66" s="3"/>
      <c r="H66" s="1"/>
      <c r="I66" s="1"/>
      <c r="J66" s="90" t="s">
        <v>93</v>
      </c>
      <c r="K66" s="90"/>
      <c r="L66" s="52">
        <v>2</v>
      </c>
      <c r="M66" s="54">
        <f>M63*L66</f>
        <v>2</v>
      </c>
      <c r="R66" s="2"/>
    </row>
    <row r="68" spans="1:18">
      <c r="M68" s="50"/>
    </row>
    <row r="69" spans="1:18">
      <c r="M69" s="50"/>
    </row>
  </sheetData>
  <mergeCells count="105">
    <mergeCell ref="J64:K64"/>
    <mergeCell ref="J65:K65"/>
    <mergeCell ref="J66:K66"/>
    <mergeCell ref="J44:K44"/>
    <mergeCell ref="J45:K45"/>
    <mergeCell ref="J46:K46"/>
    <mergeCell ref="C35:E35"/>
    <mergeCell ref="C33:E33"/>
    <mergeCell ref="C31:E31"/>
    <mergeCell ref="J41:K41"/>
    <mergeCell ref="J32:K32"/>
    <mergeCell ref="C41:E41"/>
    <mergeCell ref="C53:E53"/>
    <mergeCell ref="C51:E51"/>
    <mergeCell ref="C63:E63"/>
    <mergeCell ref="J62:K62"/>
    <mergeCell ref="F10:H10"/>
    <mergeCell ref="C6:D8"/>
    <mergeCell ref="J38:K38"/>
    <mergeCell ref="J39:K39"/>
    <mergeCell ref="J40:K40"/>
    <mergeCell ref="N39:O39"/>
    <mergeCell ref="N40:O40"/>
    <mergeCell ref="J31:K31"/>
    <mergeCell ref="J30:K30"/>
    <mergeCell ref="N21:O21"/>
    <mergeCell ref="N23:O23"/>
    <mergeCell ref="E8:H8"/>
    <mergeCell ref="N29:O29"/>
    <mergeCell ref="N30:O30"/>
    <mergeCell ref="N32:O32"/>
    <mergeCell ref="N27:O27"/>
    <mergeCell ref="N25:O25"/>
    <mergeCell ref="N26:O26"/>
    <mergeCell ref="D16:H17"/>
    <mergeCell ref="J29:K29"/>
    <mergeCell ref="C27:E27"/>
    <mergeCell ref="C25:E25"/>
    <mergeCell ref="C23:E23"/>
    <mergeCell ref="C21:E21"/>
    <mergeCell ref="N54:O54"/>
    <mergeCell ref="N52:O52"/>
    <mergeCell ref="J21:K21"/>
    <mergeCell ref="J22:K22"/>
    <mergeCell ref="J23:K23"/>
    <mergeCell ref="C61:E61"/>
    <mergeCell ref="C59:E59"/>
    <mergeCell ref="J48:K48"/>
    <mergeCell ref="J49:K49"/>
    <mergeCell ref="J50:K50"/>
    <mergeCell ref="J61:K61"/>
    <mergeCell ref="C49:E49"/>
    <mergeCell ref="C47:E47"/>
    <mergeCell ref="C45:E45"/>
    <mergeCell ref="C43:E43"/>
    <mergeCell ref="C39:E39"/>
    <mergeCell ref="C37:E37"/>
    <mergeCell ref="C2:D5"/>
    <mergeCell ref="F5:H5"/>
    <mergeCell ref="F4:H4"/>
    <mergeCell ref="F3:H3"/>
    <mergeCell ref="F2:H2"/>
    <mergeCell ref="J60:K60"/>
    <mergeCell ref="J36:K36"/>
    <mergeCell ref="J35:K35"/>
    <mergeCell ref="J34:K34"/>
    <mergeCell ref="J58:K58"/>
    <mergeCell ref="J57:K57"/>
    <mergeCell ref="J52:K52"/>
    <mergeCell ref="J53:K53"/>
    <mergeCell ref="J56:K56"/>
    <mergeCell ref="J54:K54"/>
    <mergeCell ref="J25:K25"/>
    <mergeCell ref="J26:K26"/>
    <mergeCell ref="J27:K27"/>
    <mergeCell ref="C16:C17"/>
    <mergeCell ref="C57:E57"/>
    <mergeCell ref="C55:E55"/>
    <mergeCell ref="K3:K5"/>
    <mergeCell ref="D29:H29"/>
    <mergeCell ref="F11:H14"/>
    <mergeCell ref="N64:O64"/>
    <mergeCell ref="N63:O63"/>
    <mergeCell ref="N65:O65"/>
    <mergeCell ref="N61:O61"/>
    <mergeCell ref="N62:O62"/>
    <mergeCell ref="N22:O22"/>
    <mergeCell ref="N50:O50"/>
    <mergeCell ref="N31:O31"/>
    <mergeCell ref="N49:O49"/>
    <mergeCell ref="N48:O48"/>
    <mergeCell ref="N46:O46"/>
    <mergeCell ref="N45:O45"/>
    <mergeCell ref="N44:O44"/>
    <mergeCell ref="N43:O43"/>
    <mergeCell ref="N41:O41"/>
    <mergeCell ref="N57:O57"/>
    <mergeCell ref="N58:O58"/>
    <mergeCell ref="N56:O56"/>
    <mergeCell ref="N59:O59"/>
    <mergeCell ref="N37:O37"/>
    <mergeCell ref="N36:O36"/>
    <mergeCell ref="N35:O35"/>
    <mergeCell ref="N34:O34"/>
    <mergeCell ref="N53:O53"/>
  </mergeCells>
  <phoneticPr fontId="10" type="noConversion"/>
  <dataValidations count="24">
    <dataValidation type="list" allowBlank="1" showInputMessage="1" showErrorMessage="1" sqref="C21:D21">
      <formula1>J20:J23</formula1>
    </dataValidation>
    <dataValidation type="list" allowBlank="1" showInputMessage="1" showErrorMessage="1" sqref="C23:D23">
      <formula1>J24:J27</formula1>
    </dataValidation>
    <dataValidation type="list" allowBlank="1" showInputMessage="1" showErrorMessage="1" sqref="C47:E47">
      <formula1>N47:N49</formula1>
    </dataValidation>
    <dataValidation type="list" allowBlank="1" showInputMessage="1" showErrorMessage="1" sqref="C51:E51">
      <formula1>J47:J50</formula1>
    </dataValidation>
    <dataValidation type="list" allowBlank="1" showInputMessage="1" showErrorMessage="1" sqref="C53:D53">
      <formula1>J51:J54</formula1>
    </dataValidation>
    <dataValidation type="list" allowBlank="1" showInputMessage="1" showErrorMessage="1" sqref="D26">
      <formula1>K29:K29</formula1>
    </dataValidation>
    <dataValidation type="list" allowBlank="1" showInputMessage="1" showErrorMessage="1" sqref="C45:E45">
      <formula1>J33:J36</formula1>
    </dataValidation>
    <dataValidation type="list" allowBlank="1" showInputMessage="1" showErrorMessage="1" sqref="C34:D34">
      <formula1>N33:N35</formula1>
    </dataValidation>
    <dataValidation type="list" allowBlank="1" showInputMessage="1" showErrorMessage="1" sqref="C33:E33">
      <formula1>N33:N37</formula1>
    </dataValidation>
    <dataValidation type="list" allowBlank="1" showInputMessage="1" showErrorMessage="1" sqref="G21 G27 G25 G23 G31 G33 G35 G43 G39 G45 G47 G49 G51 G53 G55 G57 G59 G61 G63 G37 G41">
      <formula1>$L$3:$L$5</formula1>
    </dataValidation>
    <dataValidation type="list" allowBlank="1" showInputMessage="1" showErrorMessage="1" sqref="C25:D25">
      <formula1>N20:N23</formula1>
    </dataValidation>
    <dataValidation type="list" allowBlank="1" showInputMessage="1" showErrorMessage="1" sqref="C41:E41 C57:D57">
      <formula1>J43:J46</formula1>
    </dataValidation>
    <dataValidation type="list" allowBlank="1" showInputMessage="1" showErrorMessage="1" sqref="C35:E35">
      <formula1>N28:N32</formula1>
    </dataValidation>
    <dataValidation type="list" allowBlank="1" showInputMessage="1" showErrorMessage="1" sqref="C55:D55 C63:E63">
      <formula1>J55:J58</formula1>
    </dataValidation>
    <dataValidation type="list" allowBlank="1" showInputMessage="1" showErrorMessage="1" sqref="C39:E39">
      <formula1>N38:N41</formula1>
    </dataValidation>
    <dataValidation type="list" allowBlank="1" showInputMessage="1" showErrorMessage="1" sqref="C37:E37">
      <formula1>N42:N46</formula1>
    </dataValidation>
    <dataValidation type="list" allowBlank="1" showInputMessage="1" showErrorMessage="1" sqref="C49:E49">
      <formula1>N51:N54</formula1>
    </dataValidation>
    <dataValidation type="list" allowBlank="1" showInputMessage="1" showErrorMessage="1" sqref="C59:E59">
      <formula1>N55:N59</formula1>
    </dataValidation>
    <dataValidation type="list" allowBlank="1" showInputMessage="1" showErrorMessage="1" sqref="C61:E61">
      <formula1>N60:N65</formula1>
    </dataValidation>
    <dataValidation type="list" allowBlank="1" showInputMessage="1" showErrorMessage="1" sqref="C31:E31">
      <formula1>J28:J32</formula1>
    </dataValidation>
    <dataValidation type="list" allowBlank="1" showInputMessage="1" showErrorMessage="1" sqref="C27:E27">
      <formula1>N24:N27</formula1>
    </dataValidation>
    <dataValidation type="list" allowBlank="1" showInputMessage="1" showErrorMessage="1" sqref="C16">
      <formula1>R14:R26</formula1>
    </dataValidation>
    <dataValidation type="list" allowBlank="1" showInputMessage="1" showErrorMessage="1" sqref="C17">
      <formula1>R14:R27</formula1>
    </dataValidation>
    <dataValidation type="list" allowBlank="1" showInputMessage="1" showErrorMessage="1" sqref="C43:E43">
      <formula1>J37:J41</formula1>
    </dataValidation>
  </dataValidations>
  <pageMargins left="0.75000000000000011" right="0.75000000000000011" top="0.70866141732283472" bottom="0.70866141732283472" header="0.5" footer="0.5"/>
  <pageSetup paperSize="9" fitToHeight="18" orientation="portrait" horizontalDpi="4294967292" verticalDpi="4294967292"/>
  <rowBreaks count="1" manualBreakCount="1">
    <brk id="34" min="1" max="7" man="1"/>
  </rowBreaks>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iiSBE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Nils Larsson</dc:creator>
  <cp:lastModifiedBy>Nils Larsson</cp:lastModifiedBy>
  <cp:lastPrinted>2020-08-24T20:55:39Z</cp:lastPrinted>
  <dcterms:created xsi:type="dcterms:W3CDTF">2020-07-23T15:46:49Z</dcterms:created>
  <dcterms:modified xsi:type="dcterms:W3CDTF">2020-09-16T13:35:47Z</dcterms:modified>
</cp:coreProperties>
</file>